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535" yWindow="3195" windowWidth="20730" windowHeight="113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5" i="1" l="1"/>
  <c r="N25" i="1"/>
  <c r="M32" i="1"/>
  <c r="M29" i="1"/>
  <c r="M27" i="1"/>
  <c r="M24" i="1"/>
  <c r="M22" i="1"/>
  <c r="M10" i="1"/>
  <c r="I33" i="1"/>
  <c r="M33" i="1" s="1"/>
  <c r="I34" i="1"/>
  <c r="M34" i="1" s="1"/>
  <c r="I32" i="1"/>
  <c r="I31" i="1"/>
  <c r="M31" i="1" s="1"/>
  <c r="I29" i="1"/>
  <c r="I28" i="1"/>
  <c r="M28" i="1" s="1"/>
  <c r="I27" i="1"/>
  <c r="I26" i="1"/>
  <c r="M26" i="1" s="1"/>
  <c r="I24" i="1"/>
  <c r="I23" i="1"/>
  <c r="M23" i="1" s="1"/>
  <c r="I22" i="1"/>
  <c r="I21" i="1"/>
  <c r="M21" i="1" s="1"/>
  <c r="I19" i="1"/>
  <c r="M19" i="1" s="1"/>
  <c r="I17" i="1"/>
  <c r="M17" i="1" s="1"/>
  <c r="I16" i="1"/>
  <c r="M16" i="1" s="1"/>
  <c r="I14" i="1"/>
  <c r="M14" i="1" s="1"/>
  <c r="I10" i="1"/>
  <c r="I13" i="1"/>
  <c r="M13" i="1" s="1"/>
  <c r="G34" i="1"/>
  <c r="K34" i="1" s="1"/>
  <c r="L34" i="1" s="1"/>
  <c r="G33" i="1"/>
  <c r="K33" i="1" s="1"/>
  <c r="G32" i="1"/>
  <c r="K32" i="1" s="1"/>
  <c r="G31" i="1"/>
  <c r="K31" i="1" s="1"/>
  <c r="G29" i="1"/>
  <c r="K29" i="1" s="1"/>
  <c r="L29" i="1" s="1"/>
  <c r="G28" i="1"/>
  <c r="K28" i="1" s="1"/>
  <c r="G27" i="1"/>
  <c r="K27" i="1" s="1"/>
  <c r="G26" i="1"/>
  <c r="K26" i="1" s="1"/>
  <c r="G24" i="1"/>
  <c r="K24" i="1" s="1"/>
  <c r="G23" i="1"/>
  <c r="K23" i="1" s="1"/>
  <c r="G22" i="1"/>
  <c r="K22" i="1" s="1"/>
  <c r="G21" i="1"/>
  <c r="K21" i="1" s="1"/>
  <c r="G19" i="1"/>
  <c r="K19" i="1" s="1"/>
  <c r="G17" i="1"/>
  <c r="K17" i="1" s="1"/>
  <c r="G16" i="1"/>
  <c r="K16" i="1" s="1"/>
  <c r="G14" i="1"/>
  <c r="K14" i="1" s="1"/>
  <c r="G13" i="1"/>
  <c r="K13" i="1" s="1"/>
  <c r="G12" i="1"/>
  <c r="K12" i="1" s="1"/>
  <c r="G10" i="1"/>
  <c r="K10" i="1" s="1"/>
  <c r="N29" i="1" l="1"/>
  <c r="L28" i="1"/>
  <c r="N10" i="1"/>
  <c r="N34" i="1"/>
  <c r="N33" i="1"/>
  <c r="N31" i="1"/>
  <c r="N28" i="1"/>
  <c r="N27" i="1"/>
  <c r="N24" i="1"/>
  <c r="N23" i="1"/>
  <c r="N21" i="1"/>
  <c r="N19" i="1"/>
  <c r="N16" i="1"/>
  <c r="N22" i="1"/>
  <c r="N14" i="1"/>
  <c r="L32" i="1"/>
  <c r="L27" i="1"/>
  <c r="L26" i="1"/>
  <c r="L24" i="1"/>
  <c r="L23" i="1"/>
  <c r="L22" i="1"/>
  <c r="L21" i="1"/>
  <c r="L17" i="1"/>
  <c r="L16" i="1"/>
  <c r="L14" i="1"/>
  <c r="K9" i="1"/>
  <c r="L12" i="1"/>
  <c r="L10" i="1"/>
  <c r="L33" i="1"/>
  <c r="N32" i="1"/>
  <c r="L31" i="1"/>
  <c r="N26" i="1"/>
  <c r="L19" i="1"/>
  <c r="N17" i="1"/>
  <c r="N13" i="1"/>
  <c r="L13" i="1"/>
  <c r="N9" i="1" l="1"/>
  <c r="K15" i="1"/>
  <c r="N20" i="1"/>
  <c r="N15" i="1"/>
  <c r="M9" i="1"/>
  <c r="L30" i="1"/>
  <c r="L20" i="1"/>
  <c r="L15" i="1"/>
  <c r="L9" i="1"/>
  <c r="C20" i="1"/>
  <c r="M37" i="1" l="1"/>
  <c r="N8" i="1"/>
  <c r="N37" i="1" s="1"/>
  <c r="L8" i="1"/>
  <c r="L37" i="1" s="1"/>
  <c r="I20" i="1"/>
  <c r="H24" i="1"/>
  <c r="H22" i="1"/>
  <c r="H17" i="1"/>
  <c r="H16" i="1"/>
  <c r="C9" i="1"/>
  <c r="J34" i="1" l="1"/>
  <c r="J33" i="1"/>
  <c r="J32" i="1"/>
  <c r="J31" i="1"/>
  <c r="J28" i="1"/>
  <c r="J27" i="1"/>
  <c r="J23" i="1"/>
  <c r="J22" i="1"/>
  <c r="J21" i="1"/>
  <c r="J19" i="1"/>
  <c r="J17" i="1"/>
  <c r="J16" i="1"/>
  <c r="J14" i="1"/>
  <c r="J13" i="1"/>
  <c r="G9" i="1"/>
  <c r="H14" i="1"/>
  <c r="H21" i="1"/>
  <c r="H33" i="1"/>
  <c r="H28" i="1"/>
  <c r="H26" i="1"/>
  <c r="H23" i="1"/>
  <c r="H19" i="1"/>
  <c r="H13" i="1"/>
  <c r="H34" i="1"/>
  <c r="H32" i="1"/>
  <c r="H31" i="1"/>
  <c r="J29" i="1"/>
  <c r="H29" i="1"/>
  <c r="H27" i="1"/>
  <c r="J26" i="1"/>
  <c r="J24" i="1"/>
  <c r="H12" i="1"/>
  <c r="J10" i="1"/>
  <c r="H10" i="1"/>
  <c r="I25" i="1" l="1"/>
  <c r="G20" i="1"/>
  <c r="J30" i="1"/>
  <c r="J25" i="1"/>
  <c r="J20" i="1"/>
  <c r="I15" i="1"/>
  <c r="J15" i="1"/>
  <c r="I9" i="1"/>
  <c r="J9" i="1"/>
  <c r="H30" i="1"/>
  <c r="G30" i="1"/>
  <c r="H25" i="1"/>
  <c r="G25" i="1"/>
  <c r="H20" i="1"/>
  <c r="G15" i="1"/>
  <c r="H15" i="1"/>
  <c r="H9" i="1"/>
  <c r="F13" i="1"/>
  <c r="E30" i="1"/>
  <c r="I30" i="1" s="1"/>
  <c r="E25" i="1"/>
  <c r="E20" i="1"/>
  <c r="E15" i="1"/>
  <c r="E9" i="1"/>
  <c r="F34" i="1"/>
  <c r="F33" i="1"/>
  <c r="F32" i="1"/>
  <c r="F31" i="1"/>
  <c r="F29" i="1"/>
  <c r="F28" i="1"/>
  <c r="F27" i="1"/>
  <c r="F26" i="1"/>
  <c r="F24" i="1"/>
  <c r="F23" i="1"/>
  <c r="F22" i="1"/>
  <c r="F21" i="1"/>
  <c r="F19" i="1"/>
  <c r="F17" i="1"/>
  <c r="F16" i="1"/>
  <c r="F10" i="1"/>
  <c r="F14" i="1"/>
  <c r="D34" i="1"/>
  <c r="D33" i="1"/>
  <c r="D32" i="1"/>
  <c r="D31" i="1"/>
  <c r="D29" i="1"/>
  <c r="D28" i="1"/>
  <c r="D27" i="1"/>
  <c r="D26" i="1"/>
  <c r="D24" i="1"/>
  <c r="D23" i="1"/>
  <c r="D22" i="1"/>
  <c r="D21" i="1"/>
  <c r="D19" i="1"/>
  <c r="D17" i="1"/>
  <c r="D16" i="1"/>
  <c r="D14" i="1"/>
  <c r="D13" i="1"/>
  <c r="D12" i="1"/>
  <c r="D10" i="1"/>
  <c r="C30" i="1"/>
  <c r="C25" i="1"/>
  <c r="G8" i="1" l="1"/>
  <c r="J8" i="1"/>
  <c r="J37" i="1" s="1"/>
  <c r="I8" i="1"/>
  <c r="I37" i="1" s="1"/>
  <c r="F9" i="1"/>
  <c r="G37" i="1"/>
  <c r="E8" i="1"/>
  <c r="E37" i="1" s="1"/>
  <c r="H8" i="1"/>
  <c r="H37" i="1" s="1"/>
  <c r="F15" i="1"/>
  <c r="F30" i="1"/>
  <c r="F25" i="1"/>
  <c r="F20" i="1"/>
  <c r="D30" i="1"/>
  <c r="D25" i="1"/>
  <c r="D20" i="1"/>
  <c r="D15" i="1"/>
  <c r="D9" i="1"/>
  <c r="C15" i="1"/>
  <c r="C8" i="1" s="1"/>
  <c r="C37" i="1" s="1"/>
  <c r="F8" i="1" l="1"/>
  <c r="F37" i="1" s="1"/>
  <c r="D8" i="1"/>
  <c r="D37" i="1" s="1"/>
</calcChain>
</file>

<file path=xl/sharedStrings.xml><?xml version="1.0" encoding="utf-8"?>
<sst xmlns="http://schemas.openxmlformats.org/spreadsheetml/2006/main" count="78" uniqueCount="55">
  <si>
    <t>комунального підприємства Фастівської міської ради «Фастівводоканал»</t>
  </si>
  <si>
    <t>Без ПДВ</t>
  </si>
  <si>
    <t>№
з/п</t>
  </si>
  <si>
    <t>Найменування показників</t>
  </si>
  <si>
    <t>тис. грн на рік</t>
  </si>
  <si>
    <t>грн/м3</t>
  </si>
  <si>
    <t>Виробнича собівартість, у тому числі:</t>
  </si>
  <si>
    <t>прямі матеріальні витрати, у тому числі:</t>
  </si>
  <si>
    <t>електроенергія</t>
  </si>
  <si>
    <t>витрати на придбання води в інших суб’єктів господарювання / очищення власних стічних вод іншими суб’єктами господарювання</t>
  </si>
  <si>
    <t>витрати на реагенти</t>
  </si>
  <si>
    <t>матеріали, запасні частини та інші матеріальні ресурси (ремонти)</t>
  </si>
  <si>
    <t>прямі витрати на оплату праці</t>
  </si>
  <si>
    <t>інші прямі витрати, у тому числі:</t>
  </si>
  <si>
    <t>відрахування на соціальні заходи</t>
  </si>
  <si>
    <t>амортизаційні відрахування</t>
  </si>
  <si>
    <t>підкачка води сторонніми організаціями</t>
  </si>
  <si>
    <t>інші прямі витрати</t>
  </si>
  <si>
    <t>загальновиробничі витрати, у тому числі:</t>
  </si>
  <si>
    <t>витрати на оплату праці</t>
  </si>
  <si>
    <t>інші витрати</t>
  </si>
  <si>
    <t>Адміністративні витрати, у тому числі:</t>
  </si>
  <si>
    <t>Витрати на збут, у тому числі:</t>
  </si>
  <si>
    <t>Інші операційні витрати</t>
  </si>
  <si>
    <t>Фінансові витрати</t>
  </si>
  <si>
    <t>Повна собівартість</t>
  </si>
  <si>
    <t>Розрахунковий прибуток, у тому числі:</t>
  </si>
  <si>
    <t>податок на прибуток</t>
  </si>
  <si>
    <t>дивіденди</t>
  </si>
  <si>
    <t>резервний фонд (капітал)</t>
  </si>
  <si>
    <t>на розвиток виробництва (виробничі інвестиції)</t>
  </si>
  <si>
    <t>інше використання прибутку</t>
  </si>
  <si>
    <t>Вартість централізованого водопостачання/водовідведення, тис. грн</t>
  </si>
  <si>
    <t>Обсяг реалізації, тис. м3</t>
  </si>
  <si>
    <t>1,1,1</t>
  </si>
  <si>
    <t>1,1,2</t>
  </si>
  <si>
    <t>1,1,3</t>
  </si>
  <si>
    <t>1,1,4</t>
  </si>
  <si>
    <t>1,3,1</t>
  </si>
  <si>
    <t>1,3,2</t>
  </si>
  <si>
    <t>1,3,3</t>
  </si>
  <si>
    <t>1,3,4</t>
  </si>
  <si>
    <t>1,4,1</t>
  </si>
  <si>
    <t>1,4,2</t>
  </si>
  <si>
    <t>1,4,3</t>
  </si>
  <si>
    <t>1,4,4</t>
  </si>
  <si>
    <t xml:space="preserve"> </t>
  </si>
  <si>
    <t>Централіз. водопос.</t>
  </si>
  <si>
    <t>Централіз. водовід.</t>
  </si>
  <si>
    <t>Централ. водовід.</t>
  </si>
  <si>
    <t>Т.в.о.директора  КП ФМР "Фастівводоканал"                                                                             В.Ю.Коршак</t>
  </si>
  <si>
    <t>населення</t>
  </si>
  <si>
    <t>Центр. водопос.</t>
  </si>
  <si>
    <t xml:space="preserve">Тариф на  централізоване водопостачання/водовідведення, грн/м3 з ПДВ </t>
  </si>
  <si>
    <t>Структура тарифів на централізоване водопостачання та централізоване водовідведення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</si>
</sst>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0" fillId="0" borderId="1" xfId="0" applyNumberFormat="1" applyBorder="1" applyAlignment="1">
      <alignment wrapText="1"/>
    </xf>
    <xf numFmtId="0" fontId="0" fillId="0" borderId="1" xfId="0" applyBorder="1"/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4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0" fontId="2" fillId="0" borderId="1" xfId="0" applyFont="1" applyBorder="1"/>
    <xf numFmtId="2" fontId="2" fillId="0" borderId="1" xfId="0" applyNumberFormat="1" applyFon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topLeftCell="A10" workbookViewId="0">
      <selection activeCell="R16" sqref="R16"/>
    </sheetView>
  </sheetViews>
  <sheetFormatPr defaultRowHeight="15" x14ac:dyDescent="0.25"/>
  <cols>
    <col min="1" max="1" width="10.140625" style="2" bestFit="1" customWidth="1"/>
    <col min="2" max="2" width="69.42578125" customWidth="1"/>
    <col min="3" max="3" width="2.28515625" hidden="1" customWidth="1"/>
    <col min="4" max="4" width="10.7109375" hidden="1" customWidth="1"/>
    <col min="5" max="5" width="6" hidden="1" customWidth="1"/>
    <col min="6" max="6" width="12" hidden="1" customWidth="1"/>
    <col min="7" max="7" width="13.42578125" hidden="1" customWidth="1"/>
    <col min="8" max="8" width="3.42578125" hidden="1" customWidth="1"/>
    <col min="9" max="9" width="13.42578125" hidden="1" customWidth="1"/>
    <col min="10" max="10" width="2.5703125" hidden="1" customWidth="1"/>
    <col min="11" max="11" width="13.85546875" bestFit="1" customWidth="1"/>
    <col min="12" max="12" width="9.85546875" bestFit="1" customWidth="1"/>
    <col min="13" max="13" width="12.140625" bestFit="1" customWidth="1"/>
    <col min="14" max="14" width="10" bestFit="1" customWidth="1"/>
  </cols>
  <sheetData>
    <row r="1" spans="1:15" x14ac:dyDescent="0.25">
      <c r="E1" s="1" t="s">
        <v>46</v>
      </c>
    </row>
    <row r="2" spans="1:15" x14ac:dyDescent="0.25">
      <c r="A2" s="2" t="s">
        <v>54</v>
      </c>
    </row>
    <row r="3" spans="1:15" x14ac:dyDescent="0.25">
      <c r="A3" s="2" t="s">
        <v>0</v>
      </c>
    </row>
    <row r="4" spans="1:15" x14ac:dyDescent="0.25">
      <c r="B4" t="s">
        <v>51</v>
      </c>
      <c r="F4" t="s">
        <v>1</v>
      </c>
    </row>
    <row r="5" spans="1:15" ht="30" x14ac:dyDescent="0.25">
      <c r="A5" s="5" t="s">
        <v>2</v>
      </c>
      <c r="B5" s="6" t="s">
        <v>3</v>
      </c>
      <c r="C5" s="19" t="s">
        <v>47</v>
      </c>
      <c r="D5" s="19"/>
      <c r="E5" s="19" t="s">
        <v>48</v>
      </c>
      <c r="F5" s="19"/>
      <c r="G5" s="19" t="s">
        <v>47</v>
      </c>
      <c r="H5" s="19"/>
      <c r="I5" s="19" t="s">
        <v>49</v>
      </c>
      <c r="J5" s="19"/>
      <c r="K5" s="19" t="s">
        <v>52</v>
      </c>
      <c r="L5" s="19"/>
      <c r="M5" s="19" t="s">
        <v>49</v>
      </c>
      <c r="N5" s="19"/>
    </row>
    <row r="6" spans="1:15" x14ac:dyDescent="0.25">
      <c r="A6" s="7"/>
      <c r="B6" s="6" t="s">
        <v>46</v>
      </c>
      <c r="C6" s="6" t="s">
        <v>4</v>
      </c>
      <c r="D6" s="6" t="s">
        <v>5</v>
      </c>
      <c r="E6" s="6" t="s">
        <v>4</v>
      </c>
      <c r="F6" s="6" t="s">
        <v>5</v>
      </c>
      <c r="G6" s="6" t="s">
        <v>4</v>
      </c>
      <c r="H6" s="6" t="s">
        <v>5</v>
      </c>
      <c r="I6" s="6" t="s">
        <v>4</v>
      </c>
      <c r="J6" s="6" t="s">
        <v>5</v>
      </c>
      <c r="K6" s="6" t="s">
        <v>4</v>
      </c>
      <c r="L6" s="6" t="s">
        <v>5</v>
      </c>
      <c r="M6" s="6" t="s">
        <v>4</v>
      </c>
      <c r="N6" s="6" t="s">
        <v>5</v>
      </c>
    </row>
    <row r="7" spans="1:15" s="4" customFormat="1" x14ac:dyDescent="0.25">
      <c r="A7" s="8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12">
        <v>3</v>
      </c>
      <c r="H7" s="12">
        <v>4</v>
      </c>
      <c r="I7" s="12">
        <v>5</v>
      </c>
      <c r="J7" s="12">
        <v>6</v>
      </c>
      <c r="K7" s="13">
        <v>3</v>
      </c>
      <c r="L7" s="13">
        <v>4</v>
      </c>
      <c r="M7" s="13">
        <v>5</v>
      </c>
      <c r="N7" s="13">
        <v>6</v>
      </c>
    </row>
    <row r="8" spans="1:15" ht="21" x14ac:dyDescent="0.35">
      <c r="A8" s="7">
        <v>1</v>
      </c>
      <c r="B8" s="11" t="s">
        <v>6</v>
      </c>
      <c r="C8" s="15">
        <f t="shared" ref="C8:J8" si="0">C9+C14+C15+C20</f>
        <v>21684.2</v>
      </c>
      <c r="D8" s="15">
        <f t="shared" si="0"/>
        <v>20.34546819290674</v>
      </c>
      <c r="E8" s="15">
        <f t="shared" si="0"/>
        <v>23097.89</v>
      </c>
      <c r="F8" s="15">
        <f t="shared" si="0"/>
        <v>30.516435460430706</v>
      </c>
      <c r="G8" s="15">
        <f t="shared" si="0"/>
        <v>16735.865560000002</v>
      </c>
      <c r="H8" s="15">
        <f t="shared" si="0"/>
        <v>20.345083345489911</v>
      </c>
      <c r="I8" s="15">
        <f t="shared" si="0"/>
        <v>14914.307572999998</v>
      </c>
      <c r="J8" s="15">
        <f t="shared" si="0"/>
        <v>30.512085869476266</v>
      </c>
      <c r="K8" s="15">
        <v>8964.6</v>
      </c>
      <c r="L8" s="15">
        <f t="shared" ref="L8:N8" si="1">L9+L14+L15+L20</f>
        <v>10.897884584178362</v>
      </c>
      <c r="M8" s="15">
        <v>7171.83</v>
      </c>
      <c r="N8" s="15">
        <f t="shared" si="1"/>
        <v>14.672316219969181</v>
      </c>
      <c r="O8" s="16"/>
    </row>
    <row r="9" spans="1:15" ht="21" x14ac:dyDescent="0.35">
      <c r="A9" s="10">
        <v>1.1000000000000001</v>
      </c>
      <c r="B9" s="11" t="s">
        <v>7</v>
      </c>
      <c r="C9" s="15">
        <f>C10+C11+C12+C13</f>
        <v>7949.0999999999995</v>
      </c>
      <c r="D9" s="15">
        <f t="shared" ref="D9:J9" si="2">D10+D11+D12+D13</f>
        <v>7.4583411521861516</v>
      </c>
      <c r="E9" s="15">
        <f t="shared" si="2"/>
        <v>4111</v>
      </c>
      <c r="F9" s="15">
        <f t="shared" si="2"/>
        <v>5.4313647773814244</v>
      </c>
      <c r="G9" s="15">
        <f t="shared" si="2"/>
        <v>6135.1153800000011</v>
      </c>
      <c r="H9" s="15">
        <f t="shared" si="2"/>
        <v>7.4582000729394622</v>
      </c>
      <c r="I9" s="15">
        <f t="shared" si="2"/>
        <v>2654.4726999999998</v>
      </c>
      <c r="J9" s="15">
        <f t="shared" si="2"/>
        <v>5.4305906301145654</v>
      </c>
      <c r="K9" s="15">
        <f t="shared" ref="K9:N9" si="3">K10+K11+K12+K13</f>
        <v>3286.2868235277601</v>
      </c>
      <c r="L9" s="15">
        <f t="shared" si="3"/>
        <v>3.994999785470168</v>
      </c>
      <c r="M9" s="15">
        <f t="shared" si="3"/>
        <v>1276.4536327762999</v>
      </c>
      <c r="N9" s="15">
        <f t="shared" si="3"/>
        <v>2.611402685712561</v>
      </c>
      <c r="O9" s="16"/>
    </row>
    <row r="10" spans="1:15" ht="21" x14ac:dyDescent="0.35">
      <c r="A10" s="7" t="s">
        <v>34</v>
      </c>
      <c r="B10" s="6" t="s">
        <v>8</v>
      </c>
      <c r="C10" s="15">
        <v>5988.4</v>
      </c>
      <c r="D10" s="14">
        <f>C10/C46</f>
        <v>5.618690185775943</v>
      </c>
      <c r="E10" s="15">
        <v>4095.4</v>
      </c>
      <c r="F10" s="14">
        <f>E10/E46</f>
        <v>5.4107543929184834</v>
      </c>
      <c r="G10" s="15">
        <f>C10*77.18/100</f>
        <v>4621.8471200000004</v>
      </c>
      <c r="H10" s="14">
        <f>G10/G46</f>
        <v>5.6185839046924393</v>
      </c>
      <c r="I10" s="15">
        <f>E10*64.57%</f>
        <v>2644.3997799999997</v>
      </c>
      <c r="J10" s="14">
        <f>I10/I46</f>
        <v>5.4099831833060552</v>
      </c>
      <c r="K10" s="15">
        <f>G10*53.5652/100</f>
        <v>2475.7016535222401</v>
      </c>
      <c r="L10" s="14">
        <f>K10/K46</f>
        <v>3.0096057057163144</v>
      </c>
      <c r="M10" s="15">
        <f>I10*48.0869%</f>
        <v>1271.6098778088199</v>
      </c>
      <c r="N10" s="14">
        <f>M10/M46</f>
        <v>2.6014932033731992</v>
      </c>
      <c r="O10" s="16"/>
    </row>
    <row r="11" spans="1:15" ht="21" x14ac:dyDescent="0.35">
      <c r="A11" s="7" t="s">
        <v>35</v>
      </c>
      <c r="B11" s="6" t="s">
        <v>9</v>
      </c>
      <c r="C11" s="17">
        <v>0</v>
      </c>
      <c r="D11" s="14">
        <v>0</v>
      </c>
      <c r="E11" s="17">
        <v>0</v>
      </c>
      <c r="F11" s="14">
        <v>0</v>
      </c>
      <c r="G11" s="17">
        <v>0</v>
      </c>
      <c r="H11" s="14">
        <v>0</v>
      </c>
      <c r="I11" s="17">
        <v>0</v>
      </c>
      <c r="J11" s="14">
        <v>0</v>
      </c>
      <c r="K11" s="17">
        <v>0</v>
      </c>
      <c r="L11" s="14">
        <v>0</v>
      </c>
      <c r="M11" s="17">
        <v>0</v>
      </c>
      <c r="N11" s="14">
        <v>0</v>
      </c>
      <c r="O11" s="16"/>
    </row>
    <row r="12" spans="1:15" ht="21" x14ac:dyDescent="0.35">
      <c r="A12" s="7" t="s">
        <v>36</v>
      </c>
      <c r="B12" s="6" t="s">
        <v>10</v>
      </c>
      <c r="C12" s="17">
        <v>400.7</v>
      </c>
      <c r="D12" s="14">
        <f>C12/C46</f>
        <v>0.37596171889660351</v>
      </c>
      <c r="E12" s="17">
        <v>0</v>
      </c>
      <c r="F12" s="14">
        <v>0</v>
      </c>
      <c r="G12" s="15">
        <f>C12*77.18/100</f>
        <v>309.26026000000002</v>
      </c>
      <c r="H12" s="14">
        <f>G12/G46</f>
        <v>0.37595460734257236</v>
      </c>
      <c r="I12" s="17">
        <v>0</v>
      </c>
      <c r="J12" s="14">
        <v>0</v>
      </c>
      <c r="K12" s="15">
        <f>G12*53.5652/100</f>
        <v>165.65587678951999</v>
      </c>
      <c r="L12" s="14">
        <f>K12/K46</f>
        <v>0.20138083733226353</v>
      </c>
      <c r="M12" s="17">
        <v>0</v>
      </c>
      <c r="N12" s="14">
        <v>0</v>
      </c>
      <c r="O12" s="16"/>
    </row>
    <row r="13" spans="1:15" ht="21" x14ac:dyDescent="0.35">
      <c r="A13" s="7" t="s">
        <v>37</v>
      </c>
      <c r="B13" s="6" t="s">
        <v>11</v>
      </c>
      <c r="C13" s="17">
        <v>1560</v>
      </c>
      <c r="D13" s="14">
        <f>C13/C46</f>
        <v>1.463689247513605</v>
      </c>
      <c r="E13" s="17">
        <v>15.6</v>
      </c>
      <c r="F13" s="14">
        <f>E13/E46</f>
        <v>2.0610384462940945E-2</v>
      </c>
      <c r="G13" s="15">
        <f>C13*77.18/100</f>
        <v>1204.0080000000003</v>
      </c>
      <c r="H13" s="14">
        <f>G13/G46</f>
        <v>1.4636615609044497</v>
      </c>
      <c r="I13" s="15">
        <f>E13*64.57%</f>
        <v>10.072919999999998</v>
      </c>
      <c r="J13" s="14">
        <f>I13/I46</f>
        <v>2.0607446808510635E-2</v>
      </c>
      <c r="K13" s="15">
        <f>G13*53.5652/100</f>
        <v>644.92929321600013</v>
      </c>
      <c r="L13" s="14">
        <f>K13/K46</f>
        <v>0.78401324242159021</v>
      </c>
      <c r="M13" s="15">
        <f>I13*48.0869%</f>
        <v>4.8437549674799989</v>
      </c>
      <c r="N13" s="14">
        <f>M13/M46</f>
        <v>9.9094823393616992E-3</v>
      </c>
      <c r="O13" s="16"/>
    </row>
    <row r="14" spans="1:15" ht="21" x14ac:dyDescent="0.35">
      <c r="A14" s="7">
        <v>1.2</v>
      </c>
      <c r="B14" s="11" t="s">
        <v>12</v>
      </c>
      <c r="C14" s="15">
        <v>4003.4</v>
      </c>
      <c r="D14" s="14">
        <f>C14/C46</f>
        <v>3.756239444548696</v>
      </c>
      <c r="E14" s="15">
        <v>8534</v>
      </c>
      <c r="F14" s="14">
        <f>E14/E46</f>
        <v>11.274937244021668</v>
      </c>
      <c r="G14" s="15">
        <f>C14*77.18/100</f>
        <v>3089.8241200000002</v>
      </c>
      <c r="H14" s="14">
        <f>G14/G46</f>
        <v>3.7561683929005594</v>
      </c>
      <c r="I14" s="15">
        <f>E14*64.57%</f>
        <v>5510.4037999999991</v>
      </c>
      <c r="J14" s="14">
        <f>I14/I46</f>
        <v>11.273330196399343</v>
      </c>
      <c r="K14" s="15">
        <f>G14*53.5652/100</f>
        <v>1655.07046952624</v>
      </c>
      <c r="L14" s="14">
        <f>K14/K46</f>
        <v>2.0119991119939704</v>
      </c>
      <c r="M14" s="15">
        <f>I14*48.0869%</f>
        <v>2649.7823649021993</v>
      </c>
      <c r="N14" s="14">
        <f>M14/M46</f>
        <v>5.4209950182123556</v>
      </c>
      <c r="O14" s="16"/>
    </row>
    <row r="15" spans="1:15" ht="21" x14ac:dyDescent="0.35">
      <c r="A15" s="7">
        <v>1.3</v>
      </c>
      <c r="B15" s="11" t="s">
        <v>13</v>
      </c>
      <c r="C15" s="15">
        <f t="shared" ref="C15:J15" si="4">C16+C17+C18+C19</f>
        <v>2004.1</v>
      </c>
      <c r="D15" s="15">
        <f t="shared" si="4"/>
        <v>1.8803715518859072</v>
      </c>
      <c r="E15" s="15">
        <f t="shared" si="4"/>
        <v>2913.7</v>
      </c>
      <c r="F15" s="15">
        <f t="shared" si="4"/>
        <v>3.8495177698507068</v>
      </c>
      <c r="G15" s="15">
        <f t="shared" si="4"/>
        <v>1546.7643800000001</v>
      </c>
      <c r="H15" s="15">
        <f t="shared" si="4"/>
        <v>1.8803359834670557</v>
      </c>
      <c r="I15" s="15">
        <f t="shared" si="4"/>
        <v>1881.37609</v>
      </c>
      <c r="J15" s="15">
        <f t="shared" si="4"/>
        <v>3.8489690875613745</v>
      </c>
      <c r="K15" s="15">
        <f t="shared" ref="K15:N15" si="5">K16+K17+K18+K19</f>
        <v>828.52743367575999</v>
      </c>
      <c r="L15" s="15">
        <f t="shared" si="5"/>
        <v>1.0072057302160953</v>
      </c>
      <c r="M15" s="15">
        <v>904.69</v>
      </c>
      <c r="N15" s="15">
        <f t="shared" si="5"/>
        <v>1.8508499161665504</v>
      </c>
      <c r="O15" s="16"/>
    </row>
    <row r="16" spans="1:15" ht="21" x14ac:dyDescent="0.35">
      <c r="A16" s="7" t="s">
        <v>38</v>
      </c>
      <c r="B16" s="6" t="s">
        <v>14</v>
      </c>
      <c r="C16" s="17">
        <v>865</v>
      </c>
      <c r="D16" s="14">
        <f>C16/C46</f>
        <v>0.81159692249953086</v>
      </c>
      <c r="E16" s="17">
        <v>1877</v>
      </c>
      <c r="F16" s="14">
        <f>E16/E46</f>
        <v>2.4798520280089842</v>
      </c>
      <c r="G16" s="15">
        <f>C16*77.18/100</f>
        <v>667.60700000000008</v>
      </c>
      <c r="H16" s="14">
        <f>G16/G46</f>
        <v>0.8115815706297107</v>
      </c>
      <c r="I16" s="15">
        <f>E16*64.57%</f>
        <v>1211.9788999999998</v>
      </c>
      <c r="J16" s="14">
        <f>I16/I46</f>
        <v>2.4794985679214401</v>
      </c>
      <c r="K16" s="15">
        <f>G16*53.5652/100</f>
        <v>357.60502476400006</v>
      </c>
      <c r="L16" s="14">
        <f>K16/K46</f>
        <v>0.43472529147094585</v>
      </c>
      <c r="M16" s="15">
        <f>I16*48.0869%</f>
        <v>582.80308166409986</v>
      </c>
      <c r="N16" s="14">
        <f>M16/M46</f>
        <v>1.1923139968578147</v>
      </c>
      <c r="O16" s="16"/>
    </row>
    <row r="17" spans="1:15" ht="21" x14ac:dyDescent="0.35">
      <c r="A17" s="7" t="s">
        <v>39</v>
      </c>
      <c r="B17" s="6" t="s">
        <v>15</v>
      </c>
      <c r="C17" s="17">
        <v>922</v>
      </c>
      <c r="D17" s="14">
        <f>C17/C46</f>
        <v>0.86507787577406647</v>
      </c>
      <c r="E17" s="17">
        <v>851.1</v>
      </c>
      <c r="F17" s="14">
        <f>E17/E46</f>
        <v>1.1244550138723741</v>
      </c>
      <c r="G17" s="15">
        <f>C17*77.18/100</f>
        <v>711.59960000000001</v>
      </c>
      <c r="H17" s="14">
        <f>G17/G46</f>
        <v>0.86506151227814243</v>
      </c>
      <c r="I17" s="15">
        <f>E17*64.57%</f>
        <v>549.55526999999995</v>
      </c>
      <c r="J17" s="14">
        <f>I17/I46</f>
        <v>1.1242947422258591</v>
      </c>
      <c r="K17" s="15">
        <f>G17*53.5652/100</f>
        <v>381.16974893920002</v>
      </c>
      <c r="L17" s="14">
        <f>K17/K46</f>
        <v>0.46337192917481157</v>
      </c>
      <c r="M17" s="15">
        <f>I17*48.0869%</f>
        <v>264.26409312963</v>
      </c>
      <c r="N17" s="14">
        <f>M17/M46</f>
        <v>0.54063848839940665</v>
      </c>
      <c r="O17" s="16"/>
    </row>
    <row r="18" spans="1:15" ht="21" x14ac:dyDescent="0.35">
      <c r="A18" s="7" t="s">
        <v>40</v>
      </c>
      <c r="B18" s="6" t="s">
        <v>16</v>
      </c>
      <c r="C18" s="17">
        <v>0</v>
      </c>
      <c r="D18" s="14">
        <v>0</v>
      </c>
      <c r="E18" s="17">
        <v>0</v>
      </c>
      <c r="F18" s="14">
        <v>0</v>
      </c>
      <c r="G18" s="17">
        <v>0</v>
      </c>
      <c r="H18" s="14">
        <v>0</v>
      </c>
      <c r="I18" s="17">
        <v>0</v>
      </c>
      <c r="J18" s="14">
        <v>0</v>
      </c>
      <c r="K18" s="17">
        <v>0</v>
      </c>
      <c r="L18" s="14">
        <v>0</v>
      </c>
      <c r="M18" s="17">
        <v>0</v>
      </c>
      <c r="N18" s="14">
        <v>0</v>
      </c>
      <c r="O18" s="16"/>
    </row>
    <row r="19" spans="1:15" ht="21" x14ac:dyDescent="0.35">
      <c r="A19" s="7" t="s">
        <v>41</v>
      </c>
      <c r="B19" s="6" t="s">
        <v>17</v>
      </c>
      <c r="C19" s="17">
        <v>217.1</v>
      </c>
      <c r="D19" s="14">
        <f>C19/C46</f>
        <v>0.20369675361231002</v>
      </c>
      <c r="E19" s="17">
        <v>185.6</v>
      </c>
      <c r="F19" s="14">
        <f>E19/E46</f>
        <v>0.24521072796934865</v>
      </c>
      <c r="G19" s="15">
        <f>C19*77.18/100</f>
        <v>167.55778000000001</v>
      </c>
      <c r="H19" s="14">
        <f>G19/G46</f>
        <v>0.20369290055920253</v>
      </c>
      <c r="I19" s="15">
        <f>E19*64.57%</f>
        <v>119.84191999999999</v>
      </c>
      <c r="J19" s="14">
        <f>I19/I46</f>
        <v>0.24517577741407526</v>
      </c>
      <c r="K19" s="15">
        <f>G19*53.5652/100</f>
        <v>89.752659972559997</v>
      </c>
      <c r="L19" s="14">
        <f>K19/K46</f>
        <v>0.10910850957033795</v>
      </c>
      <c r="M19" s="15">
        <f>I19*48.0869%</f>
        <v>57.628264228479992</v>
      </c>
      <c r="N19" s="14">
        <f>M19/M46</f>
        <v>0.11789743090932894</v>
      </c>
      <c r="O19" s="16"/>
    </row>
    <row r="20" spans="1:15" ht="21" x14ac:dyDescent="0.35">
      <c r="A20" s="7">
        <v>1.4</v>
      </c>
      <c r="B20" s="11" t="s">
        <v>18</v>
      </c>
      <c r="C20" s="15">
        <f t="shared" ref="C20:J20" si="6">C21+C22+C23+C24</f>
        <v>7727.6</v>
      </c>
      <c r="D20" s="15">
        <f t="shared" si="6"/>
        <v>7.250516044285984</v>
      </c>
      <c r="E20" s="15">
        <f t="shared" si="6"/>
        <v>7539.1900000000005</v>
      </c>
      <c r="F20" s="15">
        <f t="shared" si="6"/>
        <v>9.9606156691769066</v>
      </c>
      <c r="G20" s="15">
        <f t="shared" si="6"/>
        <v>5964.1616800000011</v>
      </c>
      <c r="H20" s="15">
        <f t="shared" si="6"/>
        <v>7.2503788961828359</v>
      </c>
      <c r="I20" s="15">
        <f t="shared" si="6"/>
        <v>4868.054983</v>
      </c>
      <c r="J20" s="15">
        <f t="shared" si="6"/>
        <v>9.9591959554009808</v>
      </c>
      <c r="K20" s="15">
        <v>3194.71</v>
      </c>
      <c r="L20" s="15">
        <f t="shared" ref="L20:N20" si="7">L21+L22+L23+L24</f>
        <v>3.8836799564981281</v>
      </c>
      <c r="M20" s="15">
        <v>2340.91</v>
      </c>
      <c r="N20" s="15">
        <f t="shared" si="7"/>
        <v>4.789068599877714</v>
      </c>
      <c r="O20" s="16"/>
    </row>
    <row r="21" spans="1:15" ht="21" x14ac:dyDescent="0.35">
      <c r="A21" s="7" t="s">
        <v>42</v>
      </c>
      <c r="B21" s="6" t="s">
        <v>19</v>
      </c>
      <c r="C21" s="15">
        <v>4691.47</v>
      </c>
      <c r="D21" s="14">
        <f>C21/C46</f>
        <v>4.4018296115593927</v>
      </c>
      <c r="E21" s="15">
        <v>4563.03</v>
      </c>
      <c r="F21" s="14">
        <f>E21/E46</f>
        <v>6.0285770907649621</v>
      </c>
      <c r="G21" s="15">
        <f>C21*77.18/100</f>
        <v>3620.8765460000009</v>
      </c>
      <c r="H21" s="14">
        <f>G21/G46</f>
        <v>4.4017463481643579</v>
      </c>
      <c r="I21" s="15">
        <f>E21*64.57%</f>
        <v>2946.3484709999998</v>
      </c>
      <c r="J21" s="14">
        <f>I21/I46</f>
        <v>6.027717821194762</v>
      </c>
      <c r="K21" s="15">
        <f>G21*53.5652/100</f>
        <v>1939.5297636179923</v>
      </c>
      <c r="L21" s="14">
        <f>K21/K46</f>
        <v>2.3578042348869346</v>
      </c>
      <c r="M21" s="15">
        <f>I21*48.0869%</f>
        <v>1416.8076429012988</v>
      </c>
      <c r="N21" s="14">
        <f>M21/M46</f>
        <v>2.8985426409601036</v>
      </c>
      <c r="O21" s="16"/>
    </row>
    <row r="22" spans="1:15" ht="21" x14ac:dyDescent="0.35">
      <c r="A22" s="7" t="s">
        <v>43</v>
      </c>
      <c r="B22" s="6" t="s">
        <v>14</v>
      </c>
      <c r="C22" s="17">
        <v>966.21</v>
      </c>
      <c r="D22" s="14">
        <f>C22/C46</f>
        <v>0.90655845374366684</v>
      </c>
      <c r="E22" s="17">
        <v>980.64</v>
      </c>
      <c r="F22" s="14">
        <f>E22/E46</f>
        <v>1.295600475624257</v>
      </c>
      <c r="G22" s="15">
        <f>C22*77.18/100</f>
        <v>745.72087800000008</v>
      </c>
      <c r="H22" s="14">
        <f>G22/G46</f>
        <v>0.9065413056163385</v>
      </c>
      <c r="I22" s="15">
        <f>E22*64.57%</f>
        <v>633.1992479999999</v>
      </c>
      <c r="J22" s="14">
        <f>I22/I46</f>
        <v>1.2954158101472992</v>
      </c>
      <c r="K22" s="15">
        <f>G22*53.5652/100</f>
        <v>399.44687974245602</v>
      </c>
      <c r="L22" s="14">
        <f>K22/K46</f>
        <v>0.48559066343600293</v>
      </c>
      <c r="M22" s="15">
        <f>I22*48.0869%</f>
        <v>304.48588918651194</v>
      </c>
      <c r="N22" s="14">
        <f>M22/M46</f>
        <v>0.62292530520972167</v>
      </c>
      <c r="O22" s="16"/>
    </row>
    <row r="23" spans="1:15" ht="21" x14ac:dyDescent="0.35">
      <c r="A23" s="7" t="s">
        <v>44</v>
      </c>
      <c r="B23" s="6" t="s">
        <v>15</v>
      </c>
      <c r="C23" s="17">
        <v>270.89999999999998</v>
      </c>
      <c r="D23" s="14">
        <f>C23/C46</f>
        <v>0.25417526740476637</v>
      </c>
      <c r="E23" s="17">
        <v>297</v>
      </c>
      <c r="F23" s="14">
        <f>E23/E46</f>
        <v>0.39239001189060646</v>
      </c>
      <c r="G23" s="15">
        <f>C23*77.18/100</f>
        <v>209.08062000000001</v>
      </c>
      <c r="H23" s="14">
        <f>G23/G46</f>
        <v>0.25417045951859957</v>
      </c>
      <c r="I23" s="15">
        <f>E23*64.57%</f>
        <v>191.77289999999999</v>
      </c>
      <c r="J23" s="14">
        <f>I23/I46</f>
        <v>0.39233408346972176</v>
      </c>
      <c r="K23" s="15">
        <f>G23*53.5652/100</f>
        <v>111.99445226424001</v>
      </c>
      <c r="L23" s="14">
        <f>K23/K46</f>
        <v>0.13614691498205689</v>
      </c>
      <c r="M23" s="15">
        <f>I23*48.0869%</f>
        <v>92.21764265009999</v>
      </c>
      <c r="N23" s="14">
        <f>M23/M46</f>
        <v>0.18866129838400161</v>
      </c>
      <c r="O23" s="16"/>
    </row>
    <row r="24" spans="1:15" ht="21" x14ac:dyDescent="0.35">
      <c r="A24" s="7" t="s">
        <v>45</v>
      </c>
      <c r="B24" s="6" t="s">
        <v>20</v>
      </c>
      <c r="C24" s="17">
        <v>1799.02</v>
      </c>
      <c r="D24" s="14">
        <f>C24/C46</f>
        <v>1.6879527115781574</v>
      </c>
      <c r="E24" s="17">
        <v>1698.52</v>
      </c>
      <c r="F24" s="14">
        <f>E24/E46</f>
        <v>2.2440480908970803</v>
      </c>
      <c r="G24" s="15">
        <f>C24*77.18/100</f>
        <v>1388.4836360000002</v>
      </c>
      <c r="H24" s="14">
        <f>G24/G46</f>
        <v>1.6879207828835401</v>
      </c>
      <c r="I24" s="15">
        <f>E24*64.57%</f>
        <v>1096.7343639999999</v>
      </c>
      <c r="J24" s="14">
        <f>I24/I46</f>
        <v>2.2437282405891978</v>
      </c>
      <c r="K24" s="15">
        <f>G24*53.5652/100</f>
        <v>743.74403659067207</v>
      </c>
      <c r="L24" s="14">
        <f>K24/K46</f>
        <v>0.90413814319313401</v>
      </c>
      <c r="M24" s="15">
        <f>I24*48.0869%</f>
        <v>527.385556882316</v>
      </c>
      <c r="N24" s="14">
        <f>M24/M46</f>
        <v>1.0789393553238871</v>
      </c>
      <c r="O24" s="16"/>
    </row>
    <row r="25" spans="1:15" ht="21" x14ac:dyDescent="0.35">
      <c r="A25" s="7">
        <v>2</v>
      </c>
      <c r="B25" s="11" t="s">
        <v>21</v>
      </c>
      <c r="C25" s="17">
        <f t="shared" ref="C25:J25" si="8">C26+C27+C28+C29</f>
        <v>1499.9199999999998</v>
      </c>
      <c r="D25" s="14">
        <f t="shared" si="8"/>
        <v>1.4073184462375681</v>
      </c>
      <c r="E25" s="17">
        <f t="shared" si="8"/>
        <v>1597.7</v>
      </c>
      <c r="F25" s="14">
        <f t="shared" si="8"/>
        <v>2.1108468754128684</v>
      </c>
      <c r="G25" s="18">
        <f t="shared" si="8"/>
        <v>1157.638256</v>
      </c>
      <c r="H25" s="14">
        <f t="shared" si="8"/>
        <v>1.4072918259178215</v>
      </c>
      <c r="I25" s="18">
        <f t="shared" si="8"/>
        <v>1031.6348899999998</v>
      </c>
      <c r="J25" s="14">
        <f t="shared" si="8"/>
        <v>2.1105460106382976</v>
      </c>
      <c r="K25" s="18">
        <v>620.08000000000004</v>
      </c>
      <c r="L25" s="14">
        <f>0.7538</f>
        <v>0.75380000000000003</v>
      </c>
      <c r="M25" s="18">
        <v>496.07</v>
      </c>
      <c r="N25" s="14">
        <f>M25/M46</f>
        <v>1.0148731587561375</v>
      </c>
      <c r="O25" s="16"/>
    </row>
    <row r="26" spans="1:15" ht="21" x14ac:dyDescent="0.35">
      <c r="A26" s="7">
        <v>2.1</v>
      </c>
      <c r="B26" s="6" t="s">
        <v>19</v>
      </c>
      <c r="C26" s="17">
        <v>1120.04</v>
      </c>
      <c r="D26" s="14">
        <f>C26/C46</f>
        <v>1.0508913492212422</v>
      </c>
      <c r="E26" s="17">
        <v>1193.06</v>
      </c>
      <c r="F26" s="14">
        <f>E26/E46</f>
        <v>1.5762452107279694</v>
      </c>
      <c r="G26" s="15">
        <f>C26*77.18/100</f>
        <v>864.44687199999998</v>
      </c>
      <c r="H26" s="14">
        <f>G26/G46</f>
        <v>1.0508714709457816</v>
      </c>
      <c r="I26" s="15">
        <f t="shared" ref="I26:I34" si="9">E26*64.57%</f>
        <v>770.35884199999987</v>
      </c>
      <c r="J26" s="14">
        <f>I26/I46</f>
        <v>1.5760205441898525</v>
      </c>
      <c r="K26" s="15">
        <f>G26*53.5652/100</f>
        <v>463.04269588054399</v>
      </c>
      <c r="L26" s="14">
        <f>K26/K46</f>
        <v>0.56290140515504983</v>
      </c>
      <c r="M26" s="15">
        <f>I26*48.0869%</f>
        <v>370.44168599369794</v>
      </c>
      <c r="N26" s="14">
        <f>M26/M46</f>
        <v>0.7578594230640302</v>
      </c>
      <c r="O26" s="16"/>
    </row>
    <row r="27" spans="1:15" ht="21" x14ac:dyDescent="0.35">
      <c r="A27" s="7">
        <v>2.2000000000000002</v>
      </c>
      <c r="B27" s="6" t="s">
        <v>14</v>
      </c>
      <c r="C27" s="17">
        <v>244.96</v>
      </c>
      <c r="D27" s="14">
        <f>C27/C46</f>
        <v>0.22983674235316195</v>
      </c>
      <c r="E27" s="17">
        <v>260.92</v>
      </c>
      <c r="F27" s="14">
        <f>E27/E46</f>
        <v>0.34472189192759944</v>
      </c>
      <c r="G27" s="15">
        <f>C27*77.18/100</f>
        <v>189.06012800000005</v>
      </c>
      <c r="H27" s="14">
        <f>G27/G46</f>
        <v>0.22983239484561152</v>
      </c>
      <c r="I27" s="15">
        <f t="shared" si="9"/>
        <v>168.476044</v>
      </c>
      <c r="J27" s="14">
        <f>I27/I46</f>
        <v>0.34467275777414075</v>
      </c>
      <c r="K27" s="15">
        <f>G27*53.5652/100</f>
        <v>101.27043568345601</v>
      </c>
      <c r="L27" s="14">
        <f>K27/K46</f>
        <v>0.12311018196384149</v>
      </c>
      <c r="M27" s="15">
        <f>I27*48.0869%</f>
        <v>81.014906802235998</v>
      </c>
      <c r="N27" s="14">
        <f>M27/M46</f>
        <v>0.16574244435809329</v>
      </c>
      <c r="O27" s="16"/>
    </row>
    <row r="28" spans="1:15" ht="21" x14ac:dyDescent="0.35">
      <c r="A28" s="7">
        <v>2.2999999999999998</v>
      </c>
      <c r="B28" s="6" t="s">
        <v>15</v>
      </c>
      <c r="C28" s="17">
        <v>17.329999999999998</v>
      </c>
      <c r="D28" s="14">
        <f>C28/C46</f>
        <v>1.6260086320135109E-2</v>
      </c>
      <c r="E28" s="17">
        <v>18.47</v>
      </c>
      <c r="F28" s="14">
        <f>E28/E46</f>
        <v>2.4402166732725591E-2</v>
      </c>
      <c r="G28" s="15">
        <f>C28*77.18/100</f>
        <v>13.375293999999998</v>
      </c>
      <c r="H28" s="14">
        <f>G28/G46</f>
        <v>1.6259778750303912E-2</v>
      </c>
      <c r="I28" s="15">
        <f t="shared" si="9"/>
        <v>11.926078999999998</v>
      </c>
      <c r="J28" s="14">
        <f>I28/I46</f>
        <v>2.4398688625204577E-2</v>
      </c>
      <c r="K28" s="15">
        <f>G28*53.5652/100</f>
        <v>7.164502981687999</v>
      </c>
      <c r="L28" s="14">
        <f>K28/K46</f>
        <v>8.7095830071577916E-3</v>
      </c>
      <c r="M28" s="15">
        <f>I28*48.0869%</f>
        <v>5.7348816826509985</v>
      </c>
      <c r="N28" s="14">
        <f>M28/M46</f>
        <v>1.1732573000513499E-2</v>
      </c>
      <c r="O28" s="16"/>
    </row>
    <row r="29" spans="1:15" ht="21" x14ac:dyDescent="0.35">
      <c r="A29" s="7">
        <v>2.4</v>
      </c>
      <c r="B29" s="6" t="s">
        <v>20</v>
      </c>
      <c r="C29" s="17">
        <v>117.59</v>
      </c>
      <c r="D29" s="14">
        <f>C29/C46</f>
        <v>0.11033026834302873</v>
      </c>
      <c r="E29" s="17">
        <v>125.25</v>
      </c>
      <c r="F29" s="14">
        <f>E29/E46</f>
        <v>0.16547760602457393</v>
      </c>
      <c r="G29" s="15">
        <f>C29*77.18/100</f>
        <v>90.755962000000011</v>
      </c>
      <c r="H29" s="14">
        <f>G29/G46</f>
        <v>0.11032818137612449</v>
      </c>
      <c r="I29" s="15">
        <f t="shared" si="9"/>
        <v>80.873924999999986</v>
      </c>
      <c r="J29" s="14">
        <f>I29/I46</f>
        <v>0.16545402004909981</v>
      </c>
      <c r="K29" s="15">
        <f>G29*53.5652/100</f>
        <v>48.613612557224002</v>
      </c>
      <c r="L29" s="14">
        <f>K29/K46</f>
        <v>5.9097511010483834E-2</v>
      </c>
      <c r="M29" s="15">
        <f>I29*48.0869%</f>
        <v>38.889763440824993</v>
      </c>
      <c r="N29" s="14">
        <f>M29/M46</f>
        <v>7.9561709166990568E-2</v>
      </c>
      <c r="O29" s="16"/>
    </row>
    <row r="30" spans="1:15" ht="21" x14ac:dyDescent="0.35">
      <c r="A30" s="7">
        <v>3</v>
      </c>
      <c r="B30" s="11" t="s">
        <v>22</v>
      </c>
      <c r="C30" s="17">
        <f t="shared" ref="C30:J30" si="10">C31+C32+C33+C34</f>
        <v>1331.1500000000003</v>
      </c>
      <c r="D30" s="14">
        <f t="shared" si="10"/>
        <v>1.2489679114280354</v>
      </c>
      <c r="E30" s="17">
        <f t="shared" si="10"/>
        <v>1417.93</v>
      </c>
      <c r="F30" s="14">
        <f t="shared" si="10"/>
        <v>1.8733386180472982</v>
      </c>
      <c r="G30" s="18">
        <f t="shared" si="10"/>
        <v>1027.3815700000002</v>
      </c>
      <c r="H30" s="14">
        <f t="shared" si="10"/>
        <v>1.2489442864089477</v>
      </c>
      <c r="I30" s="15">
        <f t="shared" si="9"/>
        <v>915.55740099999991</v>
      </c>
      <c r="J30" s="14">
        <f t="shared" si="10"/>
        <v>1.8730716059738133</v>
      </c>
      <c r="K30" s="17">
        <v>550.32000000000005</v>
      </c>
      <c r="L30" s="14">
        <f t="shared" ref="L30" si="11">L31+L32+L33+L34</f>
        <v>0.66899950490352555</v>
      </c>
      <c r="M30" s="17">
        <v>440.27</v>
      </c>
      <c r="N30" s="14">
        <v>0.90069999999999995</v>
      </c>
      <c r="O30" s="16"/>
    </row>
    <row r="31" spans="1:15" ht="21" x14ac:dyDescent="0.35">
      <c r="A31" s="7">
        <v>3.1</v>
      </c>
      <c r="B31" s="6" t="s">
        <v>19</v>
      </c>
      <c r="C31" s="17">
        <v>1040.21</v>
      </c>
      <c r="D31" s="14">
        <f>C31/C46</f>
        <v>0.97598986676674804</v>
      </c>
      <c r="E31" s="17">
        <v>1108.02</v>
      </c>
      <c r="F31" s="14">
        <f>E31/E46</f>
        <v>1.4638921918351169</v>
      </c>
      <c r="G31" s="15">
        <f>C31*77.18/100</f>
        <v>802.8340780000002</v>
      </c>
      <c r="H31" s="14">
        <f>G31/G46</f>
        <v>0.97597140530026771</v>
      </c>
      <c r="I31" s="15">
        <f t="shared" si="9"/>
        <v>715.44851399999993</v>
      </c>
      <c r="J31" s="14">
        <f>I31/I46</f>
        <v>1.4636835392798688</v>
      </c>
      <c r="K31" s="15">
        <f>G31*53.5652/100</f>
        <v>430.0396795488561</v>
      </c>
      <c r="L31" s="14">
        <f>K31/K46</f>
        <v>0.522781035191899</v>
      </c>
      <c r="M31" s="15">
        <f>I31*48.0869%</f>
        <v>344.03701147866599</v>
      </c>
      <c r="N31" s="14">
        <f>M31/M46</f>
        <v>0.70384003984997134</v>
      </c>
      <c r="O31" s="16"/>
    </row>
    <row r="32" spans="1:15" ht="21" x14ac:dyDescent="0.35">
      <c r="A32" s="7">
        <v>3.2</v>
      </c>
      <c r="B32" s="6" t="s">
        <v>14</v>
      </c>
      <c r="C32" s="17">
        <v>222.61</v>
      </c>
      <c r="D32" s="14">
        <f>C32/C46</f>
        <v>0.20886657909551512</v>
      </c>
      <c r="E32" s="17">
        <v>237.13</v>
      </c>
      <c r="F32" s="14">
        <f>E32/E46</f>
        <v>0.31329105562161447</v>
      </c>
      <c r="G32" s="15">
        <f>C32*77.18/100</f>
        <v>171.81039800000002</v>
      </c>
      <c r="H32" s="14">
        <f>G32/G46</f>
        <v>0.20886262825188429</v>
      </c>
      <c r="I32" s="15">
        <f t="shared" si="9"/>
        <v>153.11484099999998</v>
      </c>
      <c r="J32" s="14">
        <f>I32/I46</f>
        <v>0.313246401391162</v>
      </c>
      <c r="K32" s="15">
        <f>G32*53.5652/100</f>
        <v>92.030583309496009</v>
      </c>
      <c r="L32" s="14">
        <f>K32/K46</f>
        <v>0.11187768454837832</v>
      </c>
      <c r="M32" s="15">
        <f>I32*48.0869%</f>
        <v>73.628180476828987</v>
      </c>
      <c r="N32" s="14">
        <f>M32/M46</f>
        <v>0.15063048379056668</v>
      </c>
      <c r="O32" s="16"/>
    </row>
    <row r="33" spans="1:15" ht="21" x14ac:dyDescent="0.35">
      <c r="A33" s="7">
        <v>3.3</v>
      </c>
      <c r="B33" s="6" t="s">
        <v>15</v>
      </c>
      <c r="C33" s="17">
        <v>4.6500000000000004</v>
      </c>
      <c r="D33" s="14">
        <f>C33/C46</f>
        <v>4.3629198723963225E-3</v>
      </c>
      <c r="E33" s="17">
        <v>4.95</v>
      </c>
      <c r="F33" s="14">
        <f>E33/E46</f>
        <v>6.5398335315101077E-3</v>
      </c>
      <c r="G33" s="15">
        <f>C33*77.18/100</f>
        <v>3.5888700000000004</v>
      </c>
      <c r="H33" s="14">
        <f>G33/G46</f>
        <v>4.3628373450036477E-3</v>
      </c>
      <c r="I33" s="15">
        <f t="shared" si="9"/>
        <v>3.196215</v>
      </c>
      <c r="J33" s="14">
        <f>I33/I46</f>
        <v>6.5389013911620296E-3</v>
      </c>
      <c r="K33" s="15">
        <f>G33*53.5652/100</f>
        <v>1.9223853932400001</v>
      </c>
      <c r="L33" s="14">
        <f>K33/K46</f>
        <v>2.3369625495258937E-3</v>
      </c>
      <c r="M33" s="15">
        <f>I33*48.0869%</f>
        <v>1.5369607108350001</v>
      </c>
      <c r="N33" s="14">
        <f>M33/M46</f>
        <v>3.1443549730666939E-3</v>
      </c>
      <c r="O33" s="16"/>
    </row>
    <row r="34" spans="1:15" ht="21" x14ac:dyDescent="0.35">
      <c r="A34" s="7">
        <v>3.4</v>
      </c>
      <c r="B34" s="6" t="s">
        <v>20</v>
      </c>
      <c r="C34" s="17">
        <v>63.68</v>
      </c>
      <c r="D34" s="14">
        <f>C34/C46</f>
        <v>5.9748545693375871E-2</v>
      </c>
      <c r="E34" s="17">
        <v>67.83</v>
      </c>
      <c r="F34" s="14">
        <f>E34/E46</f>
        <v>8.9615537059056685E-2</v>
      </c>
      <c r="G34" s="15">
        <f>C34*77.18/100</f>
        <v>49.148223999999999</v>
      </c>
      <c r="H34" s="14">
        <f>G34/G46</f>
        <v>5.9747415511791878E-2</v>
      </c>
      <c r="I34" s="15">
        <f t="shared" si="9"/>
        <v>43.797830999999995</v>
      </c>
      <c r="J34" s="14">
        <f>I34/I46</f>
        <v>8.9602763911620281E-2</v>
      </c>
      <c r="K34" s="15">
        <f>G34*53.5652/100</f>
        <v>26.326344482047997</v>
      </c>
      <c r="L34" s="14">
        <f>K34/K46</f>
        <v>3.2003822613722338E-2</v>
      </c>
      <c r="M34" s="15">
        <f>I34*48.0869%</f>
        <v>21.061019195138996</v>
      </c>
      <c r="N34" s="14">
        <f>M34/M46</f>
        <v>4.3087191479416934E-2</v>
      </c>
      <c r="O34" s="16"/>
    </row>
    <row r="35" spans="1:15" ht="21" x14ac:dyDescent="0.35">
      <c r="A35" s="7">
        <v>4</v>
      </c>
      <c r="B35" s="11" t="s">
        <v>23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6"/>
    </row>
    <row r="36" spans="1:15" ht="21" x14ac:dyDescent="0.35">
      <c r="A36" s="7">
        <v>5</v>
      </c>
      <c r="B36" s="6" t="s">
        <v>24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6"/>
    </row>
    <row r="37" spans="1:15" ht="21" x14ac:dyDescent="0.35">
      <c r="A37" s="7">
        <v>6</v>
      </c>
      <c r="B37" s="11" t="s">
        <v>25</v>
      </c>
      <c r="C37" s="15">
        <f t="shared" ref="C37:J37" si="12">C8+C25+C30</f>
        <v>24515.27</v>
      </c>
      <c r="D37" s="15">
        <f t="shared" si="12"/>
        <v>23.001754550572343</v>
      </c>
      <c r="E37" s="15">
        <f t="shared" si="12"/>
        <v>26113.52</v>
      </c>
      <c r="F37" s="15">
        <f t="shared" si="12"/>
        <v>34.500620953890873</v>
      </c>
      <c r="G37" s="15">
        <f t="shared" si="12"/>
        <v>18920.885386000002</v>
      </c>
      <c r="H37" s="15">
        <f t="shared" si="12"/>
        <v>23.001319457816678</v>
      </c>
      <c r="I37" s="15">
        <f t="shared" si="12"/>
        <v>16861.499863999998</v>
      </c>
      <c r="J37" s="15">
        <f t="shared" si="12"/>
        <v>34.495703486088374</v>
      </c>
      <c r="K37" s="15">
        <v>10135</v>
      </c>
      <c r="L37" s="15">
        <f t="shared" ref="L37:N37" si="13">L8+L25+L30</f>
        <v>12.320684089081887</v>
      </c>
      <c r="M37" s="15">
        <f t="shared" si="13"/>
        <v>8108.17</v>
      </c>
      <c r="N37" s="15">
        <f t="shared" si="13"/>
        <v>16.587889378725318</v>
      </c>
      <c r="O37" s="16"/>
    </row>
    <row r="38" spans="1:15" ht="21" x14ac:dyDescent="0.35">
      <c r="A38" s="7">
        <v>7</v>
      </c>
      <c r="B38" s="6" t="s">
        <v>26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6"/>
    </row>
    <row r="39" spans="1:15" ht="21" x14ac:dyDescent="0.35">
      <c r="A39" s="7">
        <v>7.1</v>
      </c>
      <c r="B39" s="6" t="s">
        <v>27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6"/>
    </row>
    <row r="40" spans="1:15" ht="21" x14ac:dyDescent="0.35">
      <c r="A40" s="7">
        <v>7.2</v>
      </c>
      <c r="B40" s="6" t="s">
        <v>28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6"/>
    </row>
    <row r="41" spans="1:15" ht="21" x14ac:dyDescent="0.35">
      <c r="A41" s="7">
        <v>7.3</v>
      </c>
      <c r="B41" s="6" t="s">
        <v>29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6"/>
    </row>
    <row r="42" spans="1:15" ht="21" x14ac:dyDescent="0.35">
      <c r="A42" s="7">
        <v>7.4</v>
      </c>
      <c r="B42" s="6" t="s">
        <v>30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6"/>
    </row>
    <row r="43" spans="1:15" ht="21" x14ac:dyDescent="0.35">
      <c r="A43" s="7">
        <v>7.5</v>
      </c>
      <c r="B43" s="6" t="s">
        <v>31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6"/>
    </row>
    <row r="44" spans="1:15" ht="21" x14ac:dyDescent="0.35">
      <c r="A44" s="7">
        <v>8</v>
      </c>
      <c r="B44" s="11" t="s">
        <v>32</v>
      </c>
      <c r="C44" s="15">
        <v>24515.27</v>
      </c>
      <c r="D44" s="17"/>
      <c r="E44" s="15">
        <v>26113.52</v>
      </c>
      <c r="F44" s="17"/>
      <c r="G44" s="15">
        <v>18920.89</v>
      </c>
      <c r="H44" s="17"/>
      <c r="I44" s="15">
        <v>16861.5</v>
      </c>
      <c r="J44" s="17"/>
      <c r="K44" s="15">
        <v>10135</v>
      </c>
      <c r="L44" s="17"/>
      <c r="M44" s="15">
        <v>8108.17</v>
      </c>
      <c r="N44" s="17"/>
      <c r="O44" s="16"/>
    </row>
    <row r="45" spans="1:15" ht="21" x14ac:dyDescent="0.35">
      <c r="A45" s="7">
        <v>9</v>
      </c>
      <c r="B45" s="11" t="s">
        <v>53</v>
      </c>
      <c r="C45" s="17">
        <v>23</v>
      </c>
      <c r="D45" s="17"/>
      <c r="E45" s="17">
        <v>34.5</v>
      </c>
      <c r="F45" s="17"/>
      <c r="G45" s="17">
        <v>23</v>
      </c>
      <c r="H45" s="17"/>
      <c r="I45" s="17">
        <v>34.5</v>
      </c>
      <c r="J45" s="17"/>
      <c r="K45" s="17">
        <v>0</v>
      </c>
      <c r="L45" s="17">
        <v>14.784000000000001</v>
      </c>
      <c r="M45" s="17">
        <v>0</v>
      </c>
      <c r="N45" s="17">
        <v>19.908000000000001</v>
      </c>
      <c r="O45" s="16"/>
    </row>
    <row r="46" spans="1:15" ht="21" x14ac:dyDescent="0.35">
      <c r="A46" s="7">
        <v>10</v>
      </c>
      <c r="B46" s="11" t="s">
        <v>33</v>
      </c>
      <c r="C46" s="15">
        <v>1065.8</v>
      </c>
      <c r="D46" s="17"/>
      <c r="E46" s="17">
        <v>756.9</v>
      </c>
      <c r="F46" s="17"/>
      <c r="G46" s="15">
        <v>822.6</v>
      </c>
      <c r="H46" s="17"/>
      <c r="I46" s="17">
        <v>488.8</v>
      </c>
      <c r="J46" s="17"/>
      <c r="K46" s="15">
        <v>822.6</v>
      </c>
      <c r="L46" s="17"/>
      <c r="M46" s="17">
        <v>488.8</v>
      </c>
      <c r="N46" s="17"/>
      <c r="O46" s="16"/>
    </row>
    <row r="47" spans="1:15" ht="21" x14ac:dyDescent="0.35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ht="21" x14ac:dyDescent="0.35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ht="21" x14ac:dyDescent="0.3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x14ac:dyDescent="0.25">
      <c r="A50" s="3"/>
      <c r="B50" t="s">
        <v>50</v>
      </c>
    </row>
  </sheetData>
  <mergeCells count="6">
    <mergeCell ref="M5:N5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6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2021-03-09T08:22:32Z</dcterms:modified>
</cp:coreProperties>
</file>