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535" yWindow="3195" windowWidth="20730" windowHeight="11385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M19" i="1" l="1"/>
  <c r="M14" i="1"/>
  <c r="L34" i="1"/>
  <c r="L29" i="1"/>
  <c r="K14" i="1"/>
  <c r="K9" i="1"/>
  <c r="J15" i="1"/>
  <c r="J20" i="1"/>
  <c r="J25" i="1"/>
  <c r="J30" i="1"/>
  <c r="N20" i="1"/>
  <c r="N14" i="1"/>
  <c r="M13" i="1"/>
  <c r="G24" i="1"/>
  <c r="G23" i="1"/>
  <c r="G22" i="1"/>
  <c r="G21" i="1"/>
  <c r="G19" i="1"/>
  <c r="G17" i="1"/>
  <c r="G13" i="1"/>
  <c r="G16" i="1"/>
  <c r="K34" i="1"/>
  <c r="K33" i="1"/>
  <c r="K32" i="1"/>
  <c r="K31" i="1"/>
  <c r="K29" i="1"/>
  <c r="K28" i="1"/>
  <c r="K27" i="1"/>
  <c r="K26" i="1"/>
  <c r="K23" i="1"/>
  <c r="K24" i="1"/>
  <c r="K22" i="1"/>
  <c r="K21" i="1"/>
  <c r="K19" i="1"/>
  <c r="K17" i="1"/>
  <c r="K16" i="1"/>
  <c r="K13" i="1"/>
  <c r="K12" i="1"/>
  <c r="K10" i="1"/>
  <c r="G26" i="1" l="1"/>
  <c r="G27" i="1"/>
  <c r="G28" i="1"/>
  <c r="G29" i="1"/>
  <c r="G31" i="1"/>
  <c r="G32" i="1"/>
  <c r="G33" i="1"/>
  <c r="G34" i="1"/>
  <c r="G14" i="1"/>
  <c r="G12" i="1"/>
  <c r="G10" i="1"/>
  <c r="I13" i="1" l="1"/>
  <c r="M10" i="1" l="1"/>
  <c r="M34" i="1" l="1"/>
  <c r="M33" i="1"/>
  <c r="M32" i="1"/>
  <c r="M31" i="1"/>
  <c r="M29" i="1"/>
  <c r="M28" i="1"/>
  <c r="M27" i="1"/>
  <c r="M26" i="1"/>
  <c r="M24" i="1"/>
  <c r="M23" i="1"/>
  <c r="M22" i="1"/>
  <c r="M21" i="1"/>
  <c r="M17" i="1"/>
  <c r="M16" i="1"/>
  <c r="I34" i="1"/>
  <c r="I33" i="1"/>
  <c r="I32" i="1"/>
  <c r="J32" i="1" s="1"/>
  <c r="I31" i="1"/>
  <c r="I29" i="1"/>
  <c r="I28" i="1"/>
  <c r="I27" i="1"/>
  <c r="I26" i="1"/>
  <c r="I23" i="1"/>
  <c r="I24" i="1"/>
  <c r="I22" i="1"/>
  <c r="I21" i="1"/>
  <c r="I16" i="1"/>
  <c r="I15" i="1" s="1"/>
  <c r="K30" i="1" l="1"/>
  <c r="N29" i="1" l="1"/>
  <c r="L28" i="1"/>
  <c r="N10" i="1"/>
  <c r="N34" i="1"/>
  <c r="N33" i="1"/>
  <c r="N31" i="1"/>
  <c r="N28" i="1"/>
  <c r="N27" i="1"/>
  <c r="N24" i="1"/>
  <c r="N23" i="1"/>
  <c r="N21" i="1"/>
  <c r="N19" i="1"/>
  <c r="N16" i="1"/>
  <c r="N22" i="1"/>
  <c r="L32" i="1"/>
  <c r="L27" i="1"/>
  <c r="L26" i="1"/>
  <c r="L24" i="1"/>
  <c r="L23" i="1"/>
  <c r="L22" i="1"/>
  <c r="L21" i="1"/>
  <c r="L17" i="1"/>
  <c r="L16" i="1"/>
  <c r="L14" i="1"/>
  <c r="L12" i="1"/>
  <c r="L10" i="1"/>
  <c r="L33" i="1"/>
  <c r="N32" i="1"/>
  <c r="L31" i="1"/>
  <c r="N26" i="1"/>
  <c r="L19" i="1"/>
  <c r="N17" i="1"/>
  <c r="N13" i="1"/>
  <c r="L13" i="1"/>
  <c r="M15" i="1" l="1"/>
  <c r="M20" i="1"/>
  <c r="N9" i="1"/>
  <c r="K20" i="1"/>
  <c r="K15" i="1"/>
  <c r="M25" i="1"/>
  <c r="N30" i="1"/>
  <c r="M9" i="1"/>
  <c r="L30" i="1"/>
  <c r="K25" i="1"/>
  <c r="L25" i="1"/>
  <c r="L20" i="1"/>
  <c r="L15" i="1"/>
  <c r="L9" i="1"/>
  <c r="C20" i="1"/>
  <c r="M8" i="1" l="1"/>
  <c r="M37" i="1" s="1"/>
  <c r="K8" i="1"/>
  <c r="K37" i="1" s="1"/>
  <c r="N8" i="1"/>
  <c r="N37" i="1" s="1"/>
  <c r="L8" i="1"/>
  <c r="L37" i="1" s="1"/>
  <c r="I20" i="1"/>
  <c r="H24" i="1"/>
  <c r="H22" i="1"/>
  <c r="H17" i="1"/>
  <c r="H16" i="1"/>
  <c r="C9" i="1"/>
  <c r="J34" i="1" l="1"/>
  <c r="J33" i="1"/>
  <c r="J31" i="1"/>
  <c r="J28" i="1"/>
  <c r="J27" i="1"/>
  <c r="J23" i="1"/>
  <c r="J22" i="1"/>
  <c r="J21" i="1"/>
  <c r="J19" i="1"/>
  <c r="J17" i="1"/>
  <c r="J16" i="1"/>
  <c r="J14" i="1"/>
  <c r="J13" i="1"/>
  <c r="G9" i="1"/>
  <c r="H14" i="1"/>
  <c r="H21" i="1"/>
  <c r="H33" i="1"/>
  <c r="H28" i="1"/>
  <c r="H26" i="1"/>
  <c r="H23" i="1"/>
  <c r="H19" i="1"/>
  <c r="H13" i="1"/>
  <c r="H34" i="1"/>
  <c r="H32" i="1"/>
  <c r="H31" i="1"/>
  <c r="J29" i="1"/>
  <c r="H29" i="1"/>
  <c r="H27" i="1"/>
  <c r="J26" i="1"/>
  <c r="J24" i="1"/>
  <c r="H12" i="1"/>
  <c r="J10" i="1"/>
  <c r="H10" i="1"/>
  <c r="G20" i="1" l="1"/>
  <c r="I9" i="1"/>
  <c r="J9" i="1"/>
  <c r="H30" i="1"/>
  <c r="G30" i="1"/>
  <c r="H25" i="1"/>
  <c r="G25" i="1"/>
  <c r="H20" i="1"/>
  <c r="G15" i="1"/>
  <c r="H15" i="1"/>
  <c r="H9" i="1"/>
  <c r="F13" i="1"/>
  <c r="E30" i="1"/>
  <c r="I30" i="1" s="1"/>
  <c r="E25" i="1"/>
  <c r="E20" i="1"/>
  <c r="E15" i="1"/>
  <c r="E9" i="1"/>
  <c r="F34" i="1"/>
  <c r="F33" i="1"/>
  <c r="F32" i="1"/>
  <c r="F31" i="1"/>
  <c r="F29" i="1"/>
  <c r="F28" i="1"/>
  <c r="F27" i="1"/>
  <c r="F26" i="1"/>
  <c r="F24" i="1"/>
  <c r="F23" i="1"/>
  <c r="F22" i="1"/>
  <c r="F21" i="1"/>
  <c r="F19" i="1"/>
  <c r="F17" i="1"/>
  <c r="F16" i="1"/>
  <c r="F10" i="1"/>
  <c r="F14" i="1"/>
  <c r="D34" i="1"/>
  <c r="D33" i="1"/>
  <c r="D32" i="1"/>
  <c r="D31" i="1"/>
  <c r="D29" i="1"/>
  <c r="D28" i="1"/>
  <c r="D27" i="1"/>
  <c r="D26" i="1"/>
  <c r="D24" i="1"/>
  <c r="D23" i="1"/>
  <c r="D22" i="1"/>
  <c r="D21" i="1"/>
  <c r="D19" i="1"/>
  <c r="D17" i="1"/>
  <c r="D16" i="1"/>
  <c r="D14" i="1"/>
  <c r="D13" i="1"/>
  <c r="D12" i="1"/>
  <c r="D10" i="1"/>
  <c r="C30" i="1"/>
  <c r="C25" i="1"/>
  <c r="J8" i="1" l="1"/>
  <c r="J37" i="1" s="1"/>
  <c r="I8" i="1"/>
  <c r="I37" i="1" s="1"/>
  <c r="F9" i="1"/>
  <c r="G37" i="1"/>
  <c r="E8" i="1"/>
  <c r="E37" i="1" s="1"/>
  <c r="H8" i="1"/>
  <c r="H37" i="1" s="1"/>
  <c r="F15" i="1"/>
  <c r="F30" i="1"/>
  <c r="F25" i="1"/>
  <c r="F20" i="1"/>
  <c r="D30" i="1"/>
  <c r="D25" i="1"/>
  <c r="D20" i="1"/>
  <c r="D15" i="1"/>
  <c r="D9" i="1"/>
  <c r="C15" i="1"/>
  <c r="C8" i="1" s="1"/>
  <c r="C37" i="1" s="1"/>
  <c r="F8" i="1" l="1"/>
  <c r="F37" i="1" s="1"/>
  <c r="D8" i="1"/>
  <c r="D37" i="1" s="1"/>
</calcChain>
</file>

<file path=xl/sharedStrings.xml><?xml version="1.0" encoding="utf-8"?>
<sst xmlns="http://schemas.openxmlformats.org/spreadsheetml/2006/main" count="80" uniqueCount="54">
  <si>
    <t>комунального підприємства Фастівської міської ради «Фастівводоканал»</t>
  </si>
  <si>
    <t>№
з/п</t>
  </si>
  <si>
    <t>Найменування показників</t>
  </si>
  <si>
    <t>тис. грн на рік</t>
  </si>
  <si>
    <t>грн/м3</t>
  </si>
  <si>
    <t>Виробнича собівартість, у тому числі:</t>
  </si>
  <si>
    <t>прямі матеріальні витрати, у тому числі:</t>
  </si>
  <si>
    <t>електроенергія</t>
  </si>
  <si>
    <t>витрати на придбання води в інших суб’єктів господарювання / очищення власних стічних вод іншими суб’єктами господарювання</t>
  </si>
  <si>
    <t>витрати на реагенти</t>
  </si>
  <si>
    <t>матеріали, запасні частини та інші матеріальні ресурси (ремонти)</t>
  </si>
  <si>
    <t>прямі витрати на оплату праці</t>
  </si>
  <si>
    <t>інші прямі витрати, у тому числі:</t>
  </si>
  <si>
    <t>відрахування на соціальні заходи</t>
  </si>
  <si>
    <t>амортизаційні відрахування</t>
  </si>
  <si>
    <t>підкачка води сторонніми організаціями</t>
  </si>
  <si>
    <t>інші прямі витрати</t>
  </si>
  <si>
    <t>загальновиробничі витрати, у тому числі:</t>
  </si>
  <si>
    <t>витрати на оплату праці</t>
  </si>
  <si>
    <t>інші витрати</t>
  </si>
  <si>
    <t>Адміністративні витрати, у тому числі:</t>
  </si>
  <si>
    <t>Витрати на збут, у тому числі:</t>
  </si>
  <si>
    <t>Інші операційні витрати</t>
  </si>
  <si>
    <t>Фінансові витрати</t>
  </si>
  <si>
    <t>Повна собівартість</t>
  </si>
  <si>
    <t>Розрахунковий прибуток, у тому числі:</t>
  </si>
  <si>
    <t>податок на прибуток</t>
  </si>
  <si>
    <t>дивіденди</t>
  </si>
  <si>
    <t>резервний фонд (капітал)</t>
  </si>
  <si>
    <t>на розвиток виробництва (виробничі інвестиції)</t>
  </si>
  <si>
    <t>інше використання прибутку</t>
  </si>
  <si>
    <t>Вартість централізованого водопостачання/водовідведення, тис. грн</t>
  </si>
  <si>
    <t>Обсяг реалізації, тис. м3</t>
  </si>
  <si>
    <t>1,1,1</t>
  </si>
  <si>
    <t>1,1,2</t>
  </si>
  <si>
    <t>1,1,3</t>
  </si>
  <si>
    <t>1,1,4</t>
  </si>
  <si>
    <t>1,3,1</t>
  </si>
  <si>
    <t>1,3,2</t>
  </si>
  <si>
    <t>1,3,3</t>
  </si>
  <si>
    <t>1,3,4</t>
  </si>
  <si>
    <t>1,4,1</t>
  </si>
  <si>
    <t>1,4,2</t>
  </si>
  <si>
    <t>1,4,3</t>
  </si>
  <si>
    <t>1,4,4</t>
  </si>
  <si>
    <t xml:space="preserve"> </t>
  </si>
  <si>
    <t>Централіз. водопос.</t>
  </si>
  <si>
    <t>Централіз. водовід.</t>
  </si>
  <si>
    <t>Централ. водовід.</t>
  </si>
  <si>
    <t>Т.в.о.директора  КП ФМР "Фастівводоканал"                                                                             В.Ю.Коршак</t>
  </si>
  <si>
    <t xml:space="preserve">інші споживачі </t>
  </si>
  <si>
    <t>Структура тарифів на централізоване водопостачання та  централізоване водовідведення</t>
  </si>
  <si>
    <t xml:space="preserve">Тариф на  централізоване водопостачання/водовідведення, грн/м3 з ПДВ </t>
  </si>
  <si>
    <t>Центр. водопос.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</si>
</sst>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S27" sqref="S27"/>
    </sheetView>
  </sheetViews>
  <sheetFormatPr defaultRowHeight="15" x14ac:dyDescent="0.25"/>
  <cols>
    <col min="1" max="1" width="10.140625" style="2" bestFit="1" customWidth="1"/>
    <col min="2" max="2" width="68.85546875" customWidth="1"/>
    <col min="3" max="3" width="0.28515625" hidden="1" customWidth="1"/>
    <col min="4" max="4" width="5.5703125" hidden="1" customWidth="1"/>
    <col min="5" max="5" width="9.140625" hidden="1" customWidth="1"/>
    <col min="6" max="6" width="2.140625" hidden="1" customWidth="1"/>
    <col min="7" max="7" width="9" hidden="1" customWidth="1"/>
    <col min="8" max="8" width="8.7109375" hidden="1" customWidth="1"/>
    <col min="9" max="9" width="1.42578125" hidden="1" customWidth="1"/>
    <col min="10" max="10" width="8.28515625" hidden="1" customWidth="1"/>
  </cols>
  <sheetData>
    <row r="1" spans="1:14" x14ac:dyDescent="0.25">
      <c r="E1" s="1" t="s">
        <v>45</v>
      </c>
    </row>
    <row r="2" spans="1:14" x14ac:dyDescent="0.25">
      <c r="A2" s="2" t="s">
        <v>51</v>
      </c>
    </row>
    <row r="3" spans="1:14" x14ac:dyDescent="0.25">
      <c r="A3" s="2" t="s">
        <v>0</v>
      </c>
    </row>
    <row r="4" spans="1:14" x14ac:dyDescent="0.25">
      <c r="B4" t="s">
        <v>50</v>
      </c>
      <c r="F4" t="s">
        <v>45</v>
      </c>
    </row>
    <row r="5" spans="1:14" ht="30" x14ac:dyDescent="0.25">
      <c r="A5" s="5" t="s">
        <v>1</v>
      </c>
      <c r="B5" s="6" t="s">
        <v>2</v>
      </c>
      <c r="C5" s="16" t="s">
        <v>46</v>
      </c>
      <c r="D5" s="16"/>
      <c r="E5" s="16" t="s">
        <v>47</v>
      </c>
      <c r="F5" s="16"/>
      <c r="G5" s="16" t="s">
        <v>46</v>
      </c>
      <c r="H5" s="16"/>
      <c r="I5" s="16" t="s">
        <v>48</v>
      </c>
      <c r="J5" s="16"/>
      <c r="K5" s="16" t="s">
        <v>53</v>
      </c>
      <c r="L5" s="16"/>
      <c r="M5" s="16" t="s">
        <v>48</v>
      </c>
      <c r="N5" s="16"/>
    </row>
    <row r="6" spans="1:14" x14ac:dyDescent="0.25">
      <c r="A6" s="7"/>
      <c r="B6" s="6" t="s">
        <v>45</v>
      </c>
      <c r="C6" s="6" t="s">
        <v>3</v>
      </c>
      <c r="D6" s="6" t="s">
        <v>4</v>
      </c>
      <c r="E6" s="6" t="s">
        <v>3</v>
      </c>
      <c r="F6" s="6" t="s">
        <v>4</v>
      </c>
      <c r="G6" s="6" t="s">
        <v>3</v>
      </c>
      <c r="H6" s="6" t="s">
        <v>4</v>
      </c>
      <c r="I6" s="6" t="s">
        <v>3</v>
      </c>
      <c r="J6" s="6" t="s">
        <v>4</v>
      </c>
      <c r="K6" s="6" t="s">
        <v>3</v>
      </c>
      <c r="L6" s="6" t="s">
        <v>4</v>
      </c>
      <c r="M6" s="6" t="s">
        <v>3</v>
      </c>
      <c r="N6" s="6" t="s">
        <v>4</v>
      </c>
    </row>
    <row r="7" spans="1:14" s="4" customFormat="1" x14ac:dyDescent="0.25">
      <c r="A7" s="8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13">
        <v>3</v>
      </c>
      <c r="H7" s="13">
        <v>4</v>
      </c>
      <c r="I7" s="13">
        <v>5</v>
      </c>
      <c r="J7" s="13">
        <v>6</v>
      </c>
      <c r="K7" s="15">
        <v>3</v>
      </c>
      <c r="L7" s="15">
        <v>4</v>
      </c>
      <c r="M7" s="15">
        <v>5</v>
      </c>
      <c r="N7" s="15">
        <v>6</v>
      </c>
    </row>
    <row r="8" spans="1:14" x14ac:dyDescent="0.25">
      <c r="A8" s="7">
        <v>1</v>
      </c>
      <c r="B8" s="12" t="s">
        <v>5</v>
      </c>
      <c r="C8" s="10">
        <f t="shared" ref="C8:J8" si="0">C9+C14+C15+C20</f>
        <v>21684.2</v>
      </c>
      <c r="D8" s="10">
        <f t="shared" si="0"/>
        <v>20.34546819290674</v>
      </c>
      <c r="E8" s="10">
        <f t="shared" si="0"/>
        <v>23097.89</v>
      </c>
      <c r="F8" s="10">
        <f t="shared" si="0"/>
        <v>30.516435460430706</v>
      </c>
      <c r="G8" s="10">
        <v>781.27</v>
      </c>
      <c r="H8" s="10">
        <f t="shared" si="0"/>
        <v>20.345313588541671</v>
      </c>
      <c r="I8" s="10">
        <f t="shared" si="0"/>
        <v>1067.881877</v>
      </c>
      <c r="J8" s="10">
        <f t="shared" si="0"/>
        <v>30.510910771428573</v>
      </c>
      <c r="K8" s="10">
        <f t="shared" ref="K8:N8" si="1">K9+K14+K15+K20</f>
        <v>4166.7491351999997</v>
      </c>
      <c r="L8" s="10">
        <f t="shared" si="1"/>
        <v>20.345454761718745</v>
      </c>
      <c r="M8" s="10">
        <f t="shared" si="1"/>
        <v>7114.1501200000002</v>
      </c>
      <c r="N8" s="10">
        <f t="shared" si="1"/>
        <v>30.519700600600604</v>
      </c>
    </row>
    <row r="9" spans="1:14" x14ac:dyDescent="0.25">
      <c r="A9" s="11">
        <v>1.1000000000000001</v>
      </c>
      <c r="B9" s="12" t="s">
        <v>6</v>
      </c>
      <c r="C9" s="10">
        <f>C10+C11+C12+C13</f>
        <v>7949.0999999999995</v>
      </c>
      <c r="D9" s="10">
        <f t="shared" ref="D9:K9" si="2">D10+D11+D12+D13</f>
        <v>7.4583411521861516</v>
      </c>
      <c r="E9" s="10">
        <f t="shared" si="2"/>
        <v>4111</v>
      </c>
      <c r="F9" s="10">
        <f t="shared" si="2"/>
        <v>5.4313647773814244</v>
      </c>
      <c r="G9" s="10">
        <f t="shared" si="2"/>
        <v>286.39812389999997</v>
      </c>
      <c r="H9" s="10">
        <f t="shared" si="2"/>
        <v>7.4582844765625005</v>
      </c>
      <c r="I9" s="10">
        <f t="shared" si="2"/>
        <v>188.77228000000002</v>
      </c>
      <c r="J9" s="10">
        <f t="shared" si="2"/>
        <v>5.3934937142857144</v>
      </c>
      <c r="K9" s="10">
        <f t="shared" si="2"/>
        <v>1527.4672595999996</v>
      </c>
      <c r="L9" s="10">
        <f t="shared" ref="L9:N9" si="3">L10+L11+L12+L13</f>
        <v>7.4583362285156225</v>
      </c>
      <c r="M9" s="10">
        <f t="shared" si="3"/>
        <v>1266.1880000000001</v>
      </c>
      <c r="N9" s="10">
        <f t="shared" si="3"/>
        <v>5.4319519519519526</v>
      </c>
    </row>
    <row r="10" spans="1:14" x14ac:dyDescent="0.25">
      <c r="A10" s="7" t="s">
        <v>33</v>
      </c>
      <c r="B10" s="6" t="s">
        <v>7</v>
      </c>
      <c r="C10" s="10">
        <v>5988.4</v>
      </c>
      <c r="D10" s="14">
        <f>C10/C46</f>
        <v>5.618690185775943</v>
      </c>
      <c r="E10" s="10">
        <v>4095.4</v>
      </c>
      <c r="F10" s="14">
        <f>E10/E46</f>
        <v>5.4107543929184834</v>
      </c>
      <c r="G10" s="10">
        <f>C10*3.6029/100</f>
        <v>215.75606359999998</v>
      </c>
      <c r="H10" s="14">
        <f>G10/G46</f>
        <v>5.6186474895833332</v>
      </c>
      <c r="I10" s="10">
        <v>188.05</v>
      </c>
      <c r="J10" s="14">
        <f>I10/I46</f>
        <v>5.3728571428571428</v>
      </c>
      <c r="K10" s="10">
        <f>C10*19.2156/100</f>
        <v>1150.7069903999998</v>
      </c>
      <c r="L10" s="14">
        <f>K10/K46</f>
        <v>5.6186864765624982</v>
      </c>
      <c r="M10" s="10">
        <f>E10*30.8%</f>
        <v>1261.3832</v>
      </c>
      <c r="N10" s="14">
        <f>M10/M46</f>
        <v>5.4113393393393396</v>
      </c>
    </row>
    <row r="11" spans="1:14" x14ac:dyDescent="0.25">
      <c r="A11" s="7" t="s">
        <v>34</v>
      </c>
      <c r="B11" s="6" t="s">
        <v>8</v>
      </c>
      <c r="C11" s="6">
        <v>0</v>
      </c>
      <c r="D11" s="14">
        <v>0</v>
      </c>
      <c r="E11" s="6">
        <v>0</v>
      </c>
      <c r="F11" s="14">
        <v>0</v>
      </c>
      <c r="G11" s="6">
        <v>0</v>
      </c>
      <c r="H11" s="14">
        <v>0</v>
      </c>
      <c r="I11" s="6">
        <v>0</v>
      </c>
      <c r="J11" s="14">
        <v>0</v>
      </c>
      <c r="K11" s="6">
        <v>0</v>
      </c>
      <c r="L11" s="14">
        <v>0</v>
      </c>
      <c r="M11" s="6">
        <v>0</v>
      </c>
      <c r="N11" s="14">
        <v>0</v>
      </c>
    </row>
    <row r="12" spans="1:14" x14ac:dyDescent="0.25">
      <c r="A12" s="7" t="s">
        <v>35</v>
      </c>
      <c r="B12" s="6" t="s">
        <v>9</v>
      </c>
      <c r="C12" s="6">
        <v>400.7</v>
      </c>
      <c r="D12" s="14">
        <f>C12/C46</f>
        <v>0.37596171889660351</v>
      </c>
      <c r="E12" s="6">
        <v>0</v>
      </c>
      <c r="F12" s="14">
        <v>0</v>
      </c>
      <c r="G12" s="10">
        <f>C12*3.6029/100</f>
        <v>14.436820299999999</v>
      </c>
      <c r="H12" s="14">
        <f>G12/G46</f>
        <v>0.37595886197916667</v>
      </c>
      <c r="I12" s="6">
        <v>0</v>
      </c>
      <c r="J12" s="14">
        <v>0</v>
      </c>
      <c r="K12" s="10">
        <f>C12*19.2156/100</f>
        <v>76.99690919999999</v>
      </c>
      <c r="L12" s="14">
        <f>K12/K46</f>
        <v>0.37596147070312491</v>
      </c>
      <c r="M12" s="6">
        <v>0</v>
      </c>
      <c r="N12" s="14">
        <v>0</v>
      </c>
    </row>
    <row r="13" spans="1:14" x14ac:dyDescent="0.25">
      <c r="A13" s="7" t="s">
        <v>36</v>
      </c>
      <c r="B13" s="6" t="s">
        <v>10</v>
      </c>
      <c r="C13" s="6">
        <v>1560</v>
      </c>
      <c r="D13" s="14">
        <f>C13/C46</f>
        <v>1.463689247513605</v>
      </c>
      <c r="E13" s="6">
        <v>15.6</v>
      </c>
      <c r="F13" s="14">
        <f>E13/E46</f>
        <v>2.0610384462940945E-2</v>
      </c>
      <c r="G13" s="10">
        <f>C13*3.6029/100</f>
        <v>56.205240000000003</v>
      </c>
      <c r="H13" s="14">
        <f>G13/G46</f>
        <v>1.4636781250000002</v>
      </c>
      <c r="I13" s="10">
        <f>E13*4.63%</f>
        <v>0.72228000000000003</v>
      </c>
      <c r="J13" s="14">
        <f>I13/I46</f>
        <v>2.0636571428571431E-2</v>
      </c>
      <c r="K13" s="10">
        <f>C13*19.2156/100</f>
        <v>299.76335999999998</v>
      </c>
      <c r="L13" s="14">
        <f>K13/K46</f>
        <v>1.4636882812499998</v>
      </c>
      <c r="M13" s="10">
        <f>E13*30.8%</f>
        <v>4.8048000000000002</v>
      </c>
      <c r="N13" s="14">
        <f>M13/M46</f>
        <v>2.0612612612612612E-2</v>
      </c>
    </row>
    <row r="14" spans="1:14" x14ac:dyDescent="0.25">
      <c r="A14" s="7">
        <v>1.2</v>
      </c>
      <c r="B14" s="12" t="s">
        <v>11</v>
      </c>
      <c r="C14" s="10">
        <v>4003.4</v>
      </c>
      <c r="D14" s="14">
        <f>C14/C46</f>
        <v>3.756239444548696</v>
      </c>
      <c r="E14" s="10">
        <v>8534</v>
      </c>
      <c r="F14" s="14">
        <f>E14/E46</f>
        <v>11.274937244021668</v>
      </c>
      <c r="G14" s="10">
        <f>C14*3.6029/100</f>
        <v>144.23849860000001</v>
      </c>
      <c r="H14" s="14">
        <f>G14/G46</f>
        <v>3.7562109010416673</v>
      </c>
      <c r="I14" s="10">
        <v>395.12</v>
      </c>
      <c r="J14" s="14">
        <f>I14/I46</f>
        <v>11.289142857142858</v>
      </c>
      <c r="K14" s="10">
        <f>C14*19.2156/100</f>
        <v>769.27733039999987</v>
      </c>
      <c r="L14" s="14">
        <f>K14/K46</f>
        <v>3.7562369648437492</v>
      </c>
      <c r="M14" s="10">
        <f>E14*30.8/100</f>
        <v>2628.4720000000002</v>
      </c>
      <c r="N14" s="14">
        <f>M14/M46</f>
        <v>11.276156156156157</v>
      </c>
    </row>
    <row r="15" spans="1:14" x14ac:dyDescent="0.25">
      <c r="A15" s="7">
        <v>1.3</v>
      </c>
      <c r="B15" s="12" t="s">
        <v>12</v>
      </c>
      <c r="C15" s="10">
        <f t="shared" ref="C15:J15" si="4">C16+C17+C18+C19</f>
        <v>2004.1</v>
      </c>
      <c r="D15" s="10">
        <f t="shared" si="4"/>
        <v>1.8803715518859072</v>
      </c>
      <c r="E15" s="10">
        <f t="shared" si="4"/>
        <v>2913.7</v>
      </c>
      <c r="F15" s="10">
        <f t="shared" si="4"/>
        <v>3.8495177698507068</v>
      </c>
      <c r="G15" s="10">
        <f t="shared" si="4"/>
        <v>72.205718900000008</v>
      </c>
      <c r="H15" s="10">
        <f t="shared" si="4"/>
        <v>1.8803572630208336</v>
      </c>
      <c r="I15" s="10">
        <f t="shared" si="4"/>
        <v>134.92510000000001</v>
      </c>
      <c r="J15" s="14">
        <f t="shared" si="4"/>
        <v>3.855002857142857</v>
      </c>
      <c r="K15" s="10">
        <f t="shared" ref="K15:M15" si="5">K16+K17+K18+K19</f>
        <v>385.09983959999994</v>
      </c>
      <c r="L15" s="10">
        <f t="shared" si="5"/>
        <v>1.8803703105468745</v>
      </c>
      <c r="M15" s="10">
        <f t="shared" si="5"/>
        <v>897.41959999999995</v>
      </c>
      <c r="N15" s="7">
        <v>3.8498999999999999</v>
      </c>
    </row>
    <row r="16" spans="1:14" x14ac:dyDescent="0.25">
      <c r="A16" s="7" t="s">
        <v>37</v>
      </c>
      <c r="B16" s="6" t="s">
        <v>13</v>
      </c>
      <c r="C16" s="6">
        <v>865</v>
      </c>
      <c r="D16" s="14">
        <f>C16/C46</f>
        <v>0.81159692249953086</v>
      </c>
      <c r="E16" s="6">
        <v>1877</v>
      </c>
      <c r="F16" s="14">
        <f>E16/E46</f>
        <v>2.4798520280089842</v>
      </c>
      <c r="G16" s="10">
        <f>C16*3.6029/100</f>
        <v>31.165084999999998</v>
      </c>
      <c r="H16" s="14">
        <f>G16/G46</f>
        <v>0.81159075520833335</v>
      </c>
      <c r="I16" s="10">
        <f>E16*4.63%</f>
        <v>86.905100000000004</v>
      </c>
      <c r="J16" s="14">
        <f>I16/I46</f>
        <v>2.4830028571428571</v>
      </c>
      <c r="K16" s="10">
        <f>C16*19.2156/100</f>
        <v>166.21493999999998</v>
      </c>
      <c r="L16" s="14">
        <f>K16/K46</f>
        <v>0.8115963867187499</v>
      </c>
      <c r="M16" s="10">
        <f>E16*30.8%</f>
        <v>578.11599999999999</v>
      </c>
      <c r="N16" s="14">
        <f>M16/M46</f>
        <v>2.48012012012012</v>
      </c>
    </row>
    <row r="17" spans="1:14" x14ac:dyDescent="0.25">
      <c r="A17" s="7" t="s">
        <v>38</v>
      </c>
      <c r="B17" s="6" t="s">
        <v>14</v>
      </c>
      <c r="C17" s="6">
        <v>922</v>
      </c>
      <c r="D17" s="14">
        <f>C17/C46</f>
        <v>0.86507787577406647</v>
      </c>
      <c r="E17" s="6">
        <v>851.1</v>
      </c>
      <c r="F17" s="14">
        <f>E17/E46</f>
        <v>1.1244550138723741</v>
      </c>
      <c r="G17" s="10">
        <f>C17*3.6029/100</f>
        <v>33.218738000000002</v>
      </c>
      <c r="H17" s="14">
        <f>G17/G46</f>
        <v>0.86507130208333338</v>
      </c>
      <c r="I17" s="10">
        <v>39.42</v>
      </c>
      <c r="J17" s="14">
        <f>I17/I46</f>
        <v>1.1262857142857143</v>
      </c>
      <c r="K17" s="10">
        <f>C17*19.2156/100</f>
        <v>177.16783199999998</v>
      </c>
      <c r="L17" s="14">
        <f>K17/K46</f>
        <v>0.86507730468749988</v>
      </c>
      <c r="M17" s="10">
        <f>E17*30.8%</f>
        <v>262.1388</v>
      </c>
      <c r="N17" s="14">
        <f>M17/M46</f>
        <v>1.1245765765765767</v>
      </c>
    </row>
    <row r="18" spans="1:14" x14ac:dyDescent="0.25">
      <c r="A18" s="7" t="s">
        <v>39</v>
      </c>
      <c r="B18" s="6" t="s">
        <v>15</v>
      </c>
      <c r="C18" s="6">
        <v>0</v>
      </c>
      <c r="D18" s="14">
        <v>0</v>
      </c>
      <c r="E18" s="6">
        <v>0</v>
      </c>
      <c r="F18" s="14">
        <v>0</v>
      </c>
      <c r="G18" s="6">
        <v>0</v>
      </c>
      <c r="H18" s="14">
        <v>0</v>
      </c>
      <c r="I18" s="6">
        <v>0</v>
      </c>
      <c r="J18" s="14">
        <v>0</v>
      </c>
      <c r="K18" s="6">
        <v>0</v>
      </c>
      <c r="L18" s="14">
        <v>0</v>
      </c>
      <c r="M18" s="6">
        <v>0</v>
      </c>
      <c r="N18" s="14">
        <v>0</v>
      </c>
    </row>
    <row r="19" spans="1:14" x14ac:dyDescent="0.25">
      <c r="A19" s="7" t="s">
        <v>40</v>
      </c>
      <c r="B19" s="6" t="s">
        <v>16</v>
      </c>
      <c r="C19" s="6">
        <v>217.1</v>
      </c>
      <c r="D19" s="14">
        <f>C19/C46</f>
        <v>0.20369675361231002</v>
      </c>
      <c r="E19" s="6">
        <v>185.6</v>
      </c>
      <c r="F19" s="14">
        <f>E19/E46</f>
        <v>0.24521072796934865</v>
      </c>
      <c r="G19" s="10">
        <f>C19*3.6029/100</f>
        <v>7.8218958999999995</v>
      </c>
      <c r="H19" s="14">
        <f>G19/G46</f>
        <v>0.20369520572916666</v>
      </c>
      <c r="I19" s="10">
        <v>8.6</v>
      </c>
      <c r="J19" s="14">
        <f>I19/I46</f>
        <v>0.24571428571428569</v>
      </c>
      <c r="K19" s="10">
        <f>C19*19.2156/100</f>
        <v>41.717067599999993</v>
      </c>
      <c r="L19" s="14">
        <f>K19/K46</f>
        <v>0.20369661914062495</v>
      </c>
      <c r="M19" s="10">
        <f>E19*30.8%</f>
        <v>57.1648</v>
      </c>
      <c r="N19" s="14">
        <f>M19/M46</f>
        <v>0.24523723723723725</v>
      </c>
    </row>
    <row r="20" spans="1:14" x14ac:dyDescent="0.25">
      <c r="A20" s="7">
        <v>1.4</v>
      </c>
      <c r="B20" s="12" t="s">
        <v>17</v>
      </c>
      <c r="C20" s="10">
        <f t="shared" ref="C20:J20" si="6">C21+C22+C23+C24</f>
        <v>7727.6</v>
      </c>
      <c r="D20" s="10">
        <f t="shared" si="6"/>
        <v>7.250516044285984</v>
      </c>
      <c r="E20" s="10">
        <f t="shared" si="6"/>
        <v>7539.1900000000005</v>
      </c>
      <c r="F20" s="10">
        <f t="shared" si="6"/>
        <v>9.9606156691769066</v>
      </c>
      <c r="G20" s="10">
        <f t="shared" si="6"/>
        <v>278.41770040000006</v>
      </c>
      <c r="H20" s="10">
        <f t="shared" si="6"/>
        <v>7.2504609479166682</v>
      </c>
      <c r="I20" s="10">
        <f t="shared" si="6"/>
        <v>349.06449700000002</v>
      </c>
      <c r="J20" s="14">
        <f t="shared" si="6"/>
        <v>9.9732713428571422</v>
      </c>
      <c r="K20" s="10">
        <f t="shared" ref="K20:N20" si="7">K21+K22+K23+K24</f>
        <v>1484.9047055999999</v>
      </c>
      <c r="L20" s="10">
        <f t="shared" si="7"/>
        <v>7.2505112578124988</v>
      </c>
      <c r="M20" s="10">
        <f t="shared" si="7"/>
        <v>2322.0705199999998</v>
      </c>
      <c r="N20" s="10">
        <f t="shared" si="7"/>
        <v>9.9616924924924923</v>
      </c>
    </row>
    <row r="21" spans="1:14" x14ac:dyDescent="0.25">
      <c r="A21" s="7" t="s">
        <v>41</v>
      </c>
      <c r="B21" s="6" t="s">
        <v>18</v>
      </c>
      <c r="C21" s="10">
        <v>4691.47</v>
      </c>
      <c r="D21" s="14">
        <f>C21/C46</f>
        <v>4.4018296115593927</v>
      </c>
      <c r="E21" s="10">
        <v>4563.03</v>
      </c>
      <c r="F21" s="14">
        <f>E21/E46</f>
        <v>6.0285770907649621</v>
      </c>
      <c r="G21" s="10">
        <f>C21*3.6029/100</f>
        <v>169.02897263000003</v>
      </c>
      <c r="H21" s="14">
        <f>G21/G46</f>
        <v>4.4017961622395845</v>
      </c>
      <c r="I21" s="10">
        <f>E21*4.63%</f>
        <v>211.26828899999998</v>
      </c>
      <c r="J21" s="14">
        <f>I21/I46</f>
        <v>6.0362368285714281</v>
      </c>
      <c r="K21" s="10">
        <f>C21*19.2156/100</f>
        <v>901.49410932000001</v>
      </c>
      <c r="L21" s="14">
        <f>K21/K46</f>
        <v>4.4018267056640621</v>
      </c>
      <c r="M21" s="10">
        <f>E21*30.8%</f>
        <v>1405.4132399999999</v>
      </c>
      <c r="N21" s="14">
        <f>M21/M46</f>
        <v>6.0292288288288285</v>
      </c>
    </row>
    <row r="22" spans="1:14" x14ac:dyDescent="0.25">
      <c r="A22" s="7" t="s">
        <v>42</v>
      </c>
      <c r="B22" s="6" t="s">
        <v>13</v>
      </c>
      <c r="C22" s="6">
        <v>966.21</v>
      </c>
      <c r="D22" s="14">
        <f>C22/C46</f>
        <v>0.90655845374366684</v>
      </c>
      <c r="E22" s="6">
        <v>980.64</v>
      </c>
      <c r="F22" s="14">
        <f>E22/E46</f>
        <v>1.295600475624257</v>
      </c>
      <c r="G22" s="10">
        <f>C22*3.6029/100</f>
        <v>34.81158009</v>
      </c>
      <c r="H22" s="14">
        <f>G22/G46</f>
        <v>0.90655156484374999</v>
      </c>
      <c r="I22" s="10">
        <f>E22*4.63%</f>
        <v>45.403632000000002</v>
      </c>
      <c r="J22" s="14">
        <f>I22/I46</f>
        <v>1.2972466285714286</v>
      </c>
      <c r="K22" s="10">
        <f>C22*19.2156/100</f>
        <v>185.66304875999998</v>
      </c>
      <c r="L22" s="14">
        <f>K22/K46</f>
        <v>0.90655785527343735</v>
      </c>
      <c r="M22" s="10">
        <f>E22*30.8%</f>
        <v>302.03712000000002</v>
      </c>
      <c r="N22" s="14">
        <f>M22/M46</f>
        <v>1.2957405405405407</v>
      </c>
    </row>
    <row r="23" spans="1:14" x14ac:dyDescent="0.25">
      <c r="A23" s="7" t="s">
        <v>43</v>
      </c>
      <c r="B23" s="6" t="s">
        <v>14</v>
      </c>
      <c r="C23" s="6">
        <v>270.89999999999998</v>
      </c>
      <c r="D23" s="14">
        <f>C23/C46</f>
        <v>0.25417526740476637</v>
      </c>
      <c r="E23" s="6">
        <v>297</v>
      </c>
      <c r="F23" s="14">
        <f>E23/E46</f>
        <v>0.39239001189060646</v>
      </c>
      <c r="G23" s="10">
        <f>C23*3.6029/100</f>
        <v>9.7602560999999994</v>
      </c>
      <c r="H23" s="14">
        <f>G23/G46</f>
        <v>0.25417333593750002</v>
      </c>
      <c r="I23" s="10">
        <f>E23*4.63%</f>
        <v>13.751100000000001</v>
      </c>
      <c r="J23" s="14">
        <f>I23/I46</f>
        <v>0.39288857142857148</v>
      </c>
      <c r="K23" s="10">
        <f>C23*19.2156/100</f>
        <v>52.055060399999995</v>
      </c>
      <c r="L23" s="14">
        <f>K23/K46</f>
        <v>0.25417509960937495</v>
      </c>
      <c r="M23" s="10">
        <f>E23*30.8%</f>
        <v>91.475999999999999</v>
      </c>
      <c r="N23" s="14">
        <f>M23/M46</f>
        <v>0.39243243243243242</v>
      </c>
    </row>
    <row r="24" spans="1:14" x14ac:dyDescent="0.25">
      <c r="A24" s="7" t="s">
        <v>44</v>
      </c>
      <c r="B24" s="6" t="s">
        <v>19</v>
      </c>
      <c r="C24" s="6">
        <v>1799.02</v>
      </c>
      <c r="D24" s="14">
        <f>C24/C46</f>
        <v>1.6879527115781574</v>
      </c>
      <c r="E24" s="6">
        <v>1698.52</v>
      </c>
      <c r="F24" s="14">
        <f>E24/E46</f>
        <v>2.2440480908970803</v>
      </c>
      <c r="G24" s="10">
        <f>C24*3.6029/100</f>
        <v>64.816891580000004</v>
      </c>
      <c r="H24" s="14">
        <f>G24/G46</f>
        <v>1.6879398848958336</v>
      </c>
      <c r="I24" s="10">
        <f>E24*4.63%</f>
        <v>78.641475999999997</v>
      </c>
      <c r="J24" s="14">
        <f>I24/I46</f>
        <v>2.2468993142857143</v>
      </c>
      <c r="K24" s="10">
        <f>C24*19.2156/100</f>
        <v>345.69248711999995</v>
      </c>
      <c r="L24" s="14">
        <f>K24/K46</f>
        <v>1.6879515972656247</v>
      </c>
      <c r="M24" s="10">
        <f>E24*30.8%</f>
        <v>523.14415999999994</v>
      </c>
      <c r="N24" s="14">
        <f>M24/M46</f>
        <v>2.2442906906906903</v>
      </c>
    </row>
    <row r="25" spans="1:14" x14ac:dyDescent="0.25">
      <c r="A25" s="7">
        <v>2</v>
      </c>
      <c r="B25" s="12" t="s">
        <v>20</v>
      </c>
      <c r="C25" s="6">
        <f t="shared" ref="C25:H25" si="8">C26+C27+C28+C29</f>
        <v>1499.9199999999998</v>
      </c>
      <c r="D25" s="14">
        <f t="shared" si="8"/>
        <v>1.4073184462375681</v>
      </c>
      <c r="E25" s="6">
        <f t="shared" si="8"/>
        <v>1597.7</v>
      </c>
      <c r="F25" s="14">
        <f t="shared" si="8"/>
        <v>2.1108468754128684</v>
      </c>
      <c r="G25" s="11">
        <f t="shared" si="8"/>
        <v>54.040617679999997</v>
      </c>
      <c r="H25" s="14">
        <f t="shared" si="8"/>
        <v>1.4073077520833335</v>
      </c>
      <c r="I25" s="11">
        <v>73.98</v>
      </c>
      <c r="J25" s="14">
        <f t="shared" ref="J25" si="9">J26+J27+J28+J29</f>
        <v>2.1135288571428572</v>
      </c>
      <c r="K25" s="11">
        <f t="shared" ref="K25:M25" si="10">K26+K27+K28+K29</f>
        <v>288.21862751999998</v>
      </c>
      <c r="L25" s="14">
        <f t="shared" si="10"/>
        <v>1.4073175171874996</v>
      </c>
      <c r="M25" s="11">
        <f t="shared" si="10"/>
        <v>492.09159999999997</v>
      </c>
      <c r="N25" s="14">
        <v>2.1111</v>
      </c>
    </row>
    <row r="26" spans="1:14" x14ac:dyDescent="0.25">
      <c r="A26" s="7">
        <v>2.1</v>
      </c>
      <c r="B26" s="6" t="s">
        <v>18</v>
      </c>
      <c r="C26" s="6">
        <v>1120.04</v>
      </c>
      <c r="D26" s="14">
        <f>C26/C46</f>
        <v>1.0508913492212422</v>
      </c>
      <c r="E26" s="6">
        <v>1193.06</v>
      </c>
      <c r="F26" s="14">
        <f>E26/E46</f>
        <v>1.5762452107279694</v>
      </c>
      <c r="G26" s="10">
        <f>C26*3.6029/100</f>
        <v>40.353921159999999</v>
      </c>
      <c r="H26" s="14">
        <f>G26/G46</f>
        <v>1.0508833635416668</v>
      </c>
      <c r="I26" s="10">
        <f t="shared" ref="I26:I34" si="11">E26*4.63%</f>
        <v>55.238678</v>
      </c>
      <c r="J26" s="14">
        <f>I26/I46</f>
        <v>1.5782479428571428</v>
      </c>
      <c r="K26" s="10">
        <f>C26*19.2156/100</f>
        <v>215.22240623999997</v>
      </c>
      <c r="L26" s="14">
        <f>K26/K46</f>
        <v>1.0508906554687498</v>
      </c>
      <c r="M26" s="10">
        <f>E26*30.8%</f>
        <v>367.46247999999997</v>
      </c>
      <c r="N26" s="14">
        <f>M26/M46</f>
        <v>1.5764156156156155</v>
      </c>
    </row>
    <row r="27" spans="1:14" x14ac:dyDescent="0.25">
      <c r="A27" s="7">
        <v>2.2000000000000002</v>
      </c>
      <c r="B27" s="6" t="s">
        <v>13</v>
      </c>
      <c r="C27" s="6">
        <v>244.96</v>
      </c>
      <c r="D27" s="14">
        <f>C27/C46</f>
        <v>0.22983674235316195</v>
      </c>
      <c r="E27" s="6">
        <v>260.92</v>
      </c>
      <c r="F27" s="14">
        <f>E27/E46</f>
        <v>0.34472189192759944</v>
      </c>
      <c r="G27" s="10">
        <f>C27*3.6029/100</f>
        <v>8.8256638399999989</v>
      </c>
      <c r="H27" s="14">
        <f>G27/G46</f>
        <v>0.22983499583333331</v>
      </c>
      <c r="I27" s="10">
        <f t="shared" si="11"/>
        <v>12.080596000000002</v>
      </c>
      <c r="J27" s="14">
        <f>I27/I46</f>
        <v>0.34515988571428574</v>
      </c>
      <c r="K27" s="10">
        <f>C27*19.2156/100</f>
        <v>47.070533759999996</v>
      </c>
      <c r="L27" s="14">
        <f>K27/K46</f>
        <v>0.22983659062499998</v>
      </c>
      <c r="M27" s="10">
        <f>E27*30.8%</f>
        <v>80.36336</v>
      </c>
      <c r="N27" s="14">
        <f>M27/M46</f>
        <v>0.34475915915915917</v>
      </c>
    </row>
    <row r="28" spans="1:14" x14ac:dyDescent="0.25">
      <c r="A28" s="7">
        <v>2.2999999999999998</v>
      </c>
      <c r="B28" s="6" t="s">
        <v>14</v>
      </c>
      <c r="C28" s="6">
        <v>17.329999999999998</v>
      </c>
      <c r="D28" s="14">
        <f>C28/C46</f>
        <v>1.6260086320135109E-2</v>
      </c>
      <c r="E28" s="6">
        <v>18.47</v>
      </c>
      <c r="F28" s="14">
        <f>E28/E46</f>
        <v>2.4402166732725591E-2</v>
      </c>
      <c r="G28" s="10">
        <f>C28*3.6029/100</f>
        <v>0.62438256999999997</v>
      </c>
      <c r="H28" s="14">
        <f>G28/G46</f>
        <v>1.6259962760416666E-2</v>
      </c>
      <c r="I28" s="10">
        <f t="shared" si="11"/>
        <v>0.85516099999999995</v>
      </c>
      <c r="J28" s="14">
        <f>I28/I46</f>
        <v>2.4433171428571428E-2</v>
      </c>
      <c r="K28" s="10">
        <f>C28*19.2156/100</f>
        <v>3.3300634799999993</v>
      </c>
      <c r="L28" s="14">
        <f>K28/K46</f>
        <v>1.6260075585937495E-2</v>
      </c>
      <c r="M28" s="10">
        <f>E28*30.8%</f>
        <v>5.6887599999999994</v>
      </c>
      <c r="N28" s="14">
        <f>M28/M46</f>
        <v>2.4404804804804801E-2</v>
      </c>
    </row>
    <row r="29" spans="1:14" x14ac:dyDescent="0.25">
      <c r="A29" s="7">
        <v>2.4</v>
      </c>
      <c r="B29" s="6" t="s">
        <v>19</v>
      </c>
      <c r="C29" s="6">
        <v>117.59</v>
      </c>
      <c r="D29" s="14">
        <f>C29/C46</f>
        <v>0.11033026834302873</v>
      </c>
      <c r="E29" s="6">
        <v>125.25</v>
      </c>
      <c r="F29" s="14">
        <f>E29/E46</f>
        <v>0.16547760602457393</v>
      </c>
      <c r="G29" s="10">
        <f>C29*3.6029/100</f>
        <v>4.2366501100000002</v>
      </c>
      <c r="H29" s="14">
        <f>G29/G46</f>
        <v>0.11032942994791668</v>
      </c>
      <c r="I29" s="10">
        <f t="shared" si="11"/>
        <v>5.7990750000000002</v>
      </c>
      <c r="J29" s="14">
        <f>I29/I46</f>
        <v>0.16568785714285714</v>
      </c>
      <c r="K29" s="10">
        <f>C29*19.2156/100</f>
        <v>22.595624039999997</v>
      </c>
      <c r="L29" s="14">
        <f>K29/K46</f>
        <v>0.11033019550781248</v>
      </c>
      <c r="M29" s="10">
        <f>E29*30.8%</f>
        <v>38.576999999999998</v>
      </c>
      <c r="N29" s="14">
        <f>M29/M46</f>
        <v>0.1654954954954955</v>
      </c>
    </row>
    <row r="30" spans="1:14" x14ac:dyDescent="0.25">
      <c r="A30" s="7">
        <v>3</v>
      </c>
      <c r="B30" s="12" t="s">
        <v>21</v>
      </c>
      <c r="C30" s="6">
        <f t="shared" ref="C30:K30" si="12">C31+C32+C33+C34</f>
        <v>1331.1500000000003</v>
      </c>
      <c r="D30" s="14">
        <f t="shared" si="12"/>
        <v>1.2489679114280354</v>
      </c>
      <c r="E30" s="6">
        <f t="shared" si="12"/>
        <v>1417.93</v>
      </c>
      <c r="F30" s="14">
        <f t="shared" si="12"/>
        <v>1.8733386180472982</v>
      </c>
      <c r="G30" s="11">
        <f t="shared" si="12"/>
        <v>47.960003350000008</v>
      </c>
      <c r="H30" s="14">
        <f t="shared" si="12"/>
        <v>1.2489584205729167</v>
      </c>
      <c r="I30" s="10">
        <f t="shared" si="11"/>
        <v>65.650159000000002</v>
      </c>
      <c r="J30" s="14">
        <f t="shared" si="12"/>
        <v>1.8757188285714286</v>
      </c>
      <c r="K30" s="6">
        <f t="shared" si="12"/>
        <v>255.78845939999999</v>
      </c>
      <c r="L30" s="14">
        <f t="shared" ref="L30" si="13">L31+L32+L33+L34</f>
        <v>1.2489670869140626</v>
      </c>
      <c r="M30" s="6">
        <v>436.72</v>
      </c>
      <c r="N30" s="14">
        <f t="shared" ref="N30" si="14">N31+N32+N33+N34</f>
        <v>1.8735411411411411</v>
      </c>
    </row>
    <row r="31" spans="1:14" x14ac:dyDescent="0.25">
      <c r="A31" s="7">
        <v>3.1</v>
      </c>
      <c r="B31" s="6" t="s">
        <v>18</v>
      </c>
      <c r="C31" s="6">
        <v>1040.21</v>
      </c>
      <c r="D31" s="14">
        <f>C31/C46</f>
        <v>0.97598986676674804</v>
      </c>
      <c r="E31" s="6">
        <v>1108.02</v>
      </c>
      <c r="F31" s="14">
        <f>E31/E46</f>
        <v>1.4638921918351169</v>
      </c>
      <c r="G31" s="10">
        <f>C31*3.6029/100</f>
        <v>37.477726090000004</v>
      </c>
      <c r="H31" s="14">
        <f>G31/G46</f>
        <v>0.97598245026041686</v>
      </c>
      <c r="I31" s="10">
        <f t="shared" si="11"/>
        <v>51.301326000000003</v>
      </c>
      <c r="J31" s="14">
        <f>I31/I46</f>
        <v>1.4657521714285715</v>
      </c>
      <c r="K31" s="10">
        <f>C31*19.2156/100</f>
        <v>199.88259275999999</v>
      </c>
      <c r="L31" s="14">
        <f>K31/K46</f>
        <v>0.97598922246093744</v>
      </c>
      <c r="M31" s="10">
        <f>E31*30.8%</f>
        <v>341.27015999999998</v>
      </c>
      <c r="N31" s="14">
        <f>M31/M46</f>
        <v>1.4640504504504503</v>
      </c>
    </row>
    <row r="32" spans="1:14" x14ac:dyDescent="0.25">
      <c r="A32" s="7">
        <v>3.2</v>
      </c>
      <c r="B32" s="6" t="s">
        <v>13</v>
      </c>
      <c r="C32" s="6">
        <v>222.61</v>
      </c>
      <c r="D32" s="14">
        <f>C32/C46</f>
        <v>0.20886657909551512</v>
      </c>
      <c r="E32" s="6">
        <v>237.13</v>
      </c>
      <c r="F32" s="14">
        <f>E32/E46</f>
        <v>0.31329105562161447</v>
      </c>
      <c r="G32" s="10">
        <f>C32*3.6029/100</f>
        <v>8.0204156900000001</v>
      </c>
      <c r="H32" s="14">
        <f>G32/G46</f>
        <v>0.20886499192708335</v>
      </c>
      <c r="I32" s="10">
        <f t="shared" si="11"/>
        <v>10.979119000000001</v>
      </c>
      <c r="J32" s="14">
        <f>I32/I46</f>
        <v>0.31368911428571433</v>
      </c>
      <c r="K32" s="10">
        <f>C32*19.2156/100</f>
        <v>42.775847160000005</v>
      </c>
      <c r="L32" s="14">
        <f>K32/K46</f>
        <v>0.2088664412109375</v>
      </c>
      <c r="M32" s="10">
        <f>E32*30.8%</f>
        <v>73.03604</v>
      </c>
      <c r="N32" s="14">
        <f>M32/M46</f>
        <v>0.31332492492492492</v>
      </c>
    </row>
    <row r="33" spans="1:14" x14ac:dyDescent="0.25">
      <c r="A33" s="7">
        <v>3.3</v>
      </c>
      <c r="B33" s="6" t="s">
        <v>14</v>
      </c>
      <c r="C33" s="6">
        <v>4.6500000000000004</v>
      </c>
      <c r="D33" s="14">
        <f>C33/C46</f>
        <v>4.3629198723963225E-3</v>
      </c>
      <c r="E33" s="6">
        <v>4.95</v>
      </c>
      <c r="F33" s="14">
        <f>E33/E46</f>
        <v>6.5398335315101077E-3</v>
      </c>
      <c r="G33" s="10">
        <f>C33*3.6029/100</f>
        <v>0.16753485000000001</v>
      </c>
      <c r="H33" s="14">
        <f>G33/G46</f>
        <v>4.3628867187500003E-3</v>
      </c>
      <c r="I33" s="10">
        <f t="shared" si="11"/>
        <v>0.229185</v>
      </c>
      <c r="J33" s="14">
        <f>I33/I46</f>
        <v>6.5481428571428574E-3</v>
      </c>
      <c r="K33" s="10">
        <f>C33*19.2156/100</f>
        <v>0.89352540000000003</v>
      </c>
      <c r="L33" s="14">
        <f>K33/K46</f>
        <v>4.3629169921875002E-3</v>
      </c>
      <c r="M33" s="10">
        <f>E33*30.8%</f>
        <v>1.5246</v>
      </c>
      <c r="N33" s="14">
        <f>M33/M46</f>
        <v>6.5405405405405403E-3</v>
      </c>
    </row>
    <row r="34" spans="1:14" x14ac:dyDescent="0.25">
      <c r="A34" s="7">
        <v>3.4</v>
      </c>
      <c r="B34" s="6" t="s">
        <v>19</v>
      </c>
      <c r="C34" s="6">
        <v>63.68</v>
      </c>
      <c r="D34" s="14">
        <f>C34/C46</f>
        <v>5.9748545693375871E-2</v>
      </c>
      <c r="E34" s="6">
        <v>67.83</v>
      </c>
      <c r="F34" s="14">
        <f>E34/E46</f>
        <v>8.9615537059056685E-2</v>
      </c>
      <c r="G34" s="10">
        <f>C34*3.6029/100</f>
        <v>2.2943267199999999</v>
      </c>
      <c r="H34" s="14">
        <f>G34/G46</f>
        <v>5.9748091666666669E-2</v>
      </c>
      <c r="I34" s="10">
        <f t="shared" si="11"/>
        <v>3.1405289999999999</v>
      </c>
      <c r="J34" s="14">
        <f>I34/I46</f>
        <v>8.9729400000000001E-2</v>
      </c>
      <c r="K34" s="10">
        <f>C34*19.2156/100</f>
        <v>12.23649408</v>
      </c>
      <c r="L34" s="14">
        <f>K34/K46</f>
        <v>5.974850625E-2</v>
      </c>
      <c r="M34" s="10">
        <f>E34*30.8%</f>
        <v>20.891639999999999</v>
      </c>
      <c r="N34" s="14">
        <f>M34/M46</f>
        <v>8.9625225225225216E-2</v>
      </c>
    </row>
    <row r="35" spans="1:14" x14ac:dyDescent="0.25">
      <c r="A35" s="7">
        <v>4</v>
      </c>
      <c r="B35" s="12" t="s">
        <v>22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</row>
    <row r="36" spans="1:14" x14ac:dyDescent="0.25">
      <c r="A36" s="7">
        <v>5</v>
      </c>
      <c r="B36" s="6" t="s">
        <v>23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</row>
    <row r="37" spans="1:14" x14ac:dyDescent="0.25">
      <c r="A37" s="7">
        <v>6</v>
      </c>
      <c r="B37" s="12" t="s">
        <v>24</v>
      </c>
      <c r="C37" s="10">
        <f t="shared" ref="C37:J37" si="15">C8+C25+C30</f>
        <v>24515.27</v>
      </c>
      <c r="D37" s="10">
        <f t="shared" si="15"/>
        <v>23.001754550572343</v>
      </c>
      <c r="E37" s="10">
        <f t="shared" si="15"/>
        <v>26113.52</v>
      </c>
      <c r="F37" s="10">
        <f t="shared" si="15"/>
        <v>34.500620953890873</v>
      </c>
      <c r="G37" s="10">
        <f t="shared" si="15"/>
        <v>883.27062102999992</v>
      </c>
      <c r="H37" s="10">
        <f t="shared" si="15"/>
        <v>23.00157976119792</v>
      </c>
      <c r="I37" s="10">
        <f t="shared" si="15"/>
        <v>1207.5120360000001</v>
      </c>
      <c r="J37" s="10">
        <f t="shared" si="15"/>
        <v>34.500158457142859</v>
      </c>
      <c r="K37" s="10">
        <f t="shared" ref="K37:N37" si="16">K8+K25+K30</f>
        <v>4710.7562221199996</v>
      </c>
      <c r="L37" s="10">
        <f t="shared" si="16"/>
        <v>23.00173936582031</v>
      </c>
      <c r="M37" s="10">
        <f t="shared" si="16"/>
        <v>8042.9617200000002</v>
      </c>
      <c r="N37" s="10">
        <f t="shared" si="16"/>
        <v>34.50434174174174</v>
      </c>
    </row>
    <row r="38" spans="1:14" x14ac:dyDescent="0.25">
      <c r="A38" s="7">
        <v>7</v>
      </c>
      <c r="B38" s="6" t="s">
        <v>25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</row>
    <row r="39" spans="1:14" x14ac:dyDescent="0.25">
      <c r="A39" s="7">
        <v>7.1</v>
      </c>
      <c r="B39" s="6" t="s">
        <v>26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</row>
    <row r="40" spans="1:14" x14ac:dyDescent="0.25">
      <c r="A40" s="7">
        <v>7.2</v>
      </c>
      <c r="B40" s="6" t="s">
        <v>27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</row>
    <row r="41" spans="1:14" x14ac:dyDescent="0.25">
      <c r="A41" s="7">
        <v>7.3</v>
      </c>
      <c r="B41" s="6" t="s">
        <v>28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</row>
    <row r="42" spans="1:14" x14ac:dyDescent="0.25">
      <c r="A42" s="7">
        <v>7.4</v>
      </c>
      <c r="B42" s="6" t="s">
        <v>29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1:14" x14ac:dyDescent="0.25">
      <c r="A43" s="7">
        <v>7.5</v>
      </c>
      <c r="B43" s="6" t="s">
        <v>30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</row>
    <row r="44" spans="1:14" x14ac:dyDescent="0.25">
      <c r="A44" s="7">
        <v>8</v>
      </c>
      <c r="B44" s="12" t="s">
        <v>31</v>
      </c>
      <c r="C44" s="10">
        <v>24515.27</v>
      </c>
      <c r="D44" s="6"/>
      <c r="E44" s="10">
        <v>26113.52</v>
      </c>
      <c r="F44" s="6"/>
      <c r="G44" s="10">
        <v>883.27</v>
      </c>
      <c r="H44" s="6"/>
      <c r="I44" s="10">
        <v>1207.5</v>
      </c>
      <c r="J44" s="6"/>
      <c r="K44" s="10">
        <v>4710.76</v>
      </c>
      <c r="L44" s="6"/>
      <c r="M44" s="10">
        <v>8042.96</v>
      </c>
      <c r="N44" s="6"/>
    </row>
    <row r="45" spans="1:14" x14ac:dyDescent="0.25">
      <c r="A45" s="7">
        <v>9</v>
      </c>
      <c r="B45" s="12" t="s">
        <v>52</v>
      </c>
      <c r="C45" s="6">
        <v>23</v>
      </c>
      <c r="D45" s="6"/>
      <c r="E45" s="6">
        <v>34.5</v>
      </c>
      <c r="F45" s="6"/>
      <c r="G45" s="6">
        <v>23</v>
      </c>
      <c r="H45" s="6"/>
      <c r="I45" s="6">
        <v>34.5</v>
      </c>
      <c r="J45" s="6"/>
      <c r="K45" s="6" t="s">
        <v>45</v>
      </c>
      <c r="L45" s="6">
        <v>27.6</v>
      </c>
      <c r="M45" s="6" t="s">
        <v>45</v>
      </c>
      <c r="N45" s="6">
        <v>41.4</v>
      </c>
    </row>
    <row r="46" spans="1:14" x14ac:dyDescent="0.25">
      <c r="A46" s="7">
        <v>10</v>
      </c>
      <c r="B46" s="12" t="s">
        <v>32</v>
      </c>
      <c r="C46" s="10">
        <v>1065.8</v>
      </c>
      <c r="D46" s="6"/>
      <c r="E46" s="6">
        <v>756.9</v>
      </c>
      <c r="F46" s="6"/>
      <c r="G46" s="10">
        <v>38.4</v>
      </c>
      <c r="H46" s="6"/>
      <c r="I46" s="6">
        <v>35</v>
      </c>
      <c r="J46" s="6"/>
      <c r="K46" s="10">
        <v>204.8</v>
      </c>
      <c r="L46" s="6"/>
      <c r="M46" s="6">
        <v>233.1</v>
      </c>
      <c r="N46" s="6"/>
    </row>
    <row r="50" spans="1:2" x14ac:dyDescent="0.25">
      <c r="A50" s="3"/>
      <c r="B50" t="s">
        <v>49</v>
      </c>
    </row>
  </sheetData>
  <mergeCells count="6">
    <mergeCell ref="M5:N5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2021-03-09T08:20:21Z</dcterms:modified>
</cp:coreProperties>
</file>