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6.xml" ContentType="application/vnd.ms-excel.person+xml"/>
  <Override PartName="/xl/persons/person11.xml" ContentType="application/vnd.ms-excel.person+xml"/>
  <Override PartName="/xl/persons/person19.xml" ContentType="application/vnd.ms-excel.person+xml"/>
  <Override PartName="/xl/persons/person14.xml" ContentType="application/vnd.ms-excel.person+xml"/>
  <Override PartName="/xl/persons/person0.xml" ContentType="application/vnd.ms-excel.person+xml"/>
  <Override PartName="/xl/persons/person5.xml" ContentType="application/vnd.ms-excel.person+xml"/>
  <Override PartName="/xl/persons/person10.xml" ContentType="application/vnd.ms-excel.person+xml"/>
  <Override PartName="/xl/persons/person18.xml" ContentType="application/vnd.ms-excel.person+xml"/>
  <Override PartName="/xl/persons/person8.xml" ContentType="application/vnd.ms-excel.person+xml"/>
  <Override PartName="/xl/persons/person12.xml" ContentType="application/vnd.ms-excel.person+xml"/>
  <Override PartName="/xl/persons/person3.xml" ContentType="application/vnd.ms-excel.person+xml"/>
  <Override PartName="/xl/persons/person16.xml" ContentType="application/vnd.ms-excel.person+xml"/>
  <Override PartName="/xl/persons/person21.xml" ContentType="application/vnd.ms-excel.person+xml"/>
  <Override PartName="/xl/persons/person7.xml" ContentType="application/vnd.ms-excel.person+xml"/>
  <Override PartName="/xl/persons/person15.xml" ContentType="application/vnd.ms-excel.person+xml"/>
  <Override PartName="/xl/persons/person13.xml" ContentType="application/vnd.ms-excel.person+xml"/>
  <Override PartName="/xl/persons/person2.xml" ContentType="application/vnd.ms-excel.person+xml"/>
  <Override PartName="/xl/persons/person20.xml" ContentType="application/vnd.ms-excel.person+xml"/>
  <Override PartName="/xl/persons/person17.xml" ContentType="application/vnd.ms-excel.person+xml"/>
  <Override PartName="/xl/persons/person9.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https://d.docs.live.net/65853fef93016311/Рабочий стол/Нина/Журнал реєстрації договорів/"/>
    </mc:Choice>
  </mc:AlternateContent>
  <xr:revisionPtr revIDLastSave="5" documentId="8_{3BE67B59-B5E3-4D4A-8D11-317D6AD41B43}" xr6:coauthVersionLast="47" xr6:coauthVersionMax="47" xr10:uidLastSave="{32288FDB-DA78-4BBA-B772-B98DCF28A3F9}"/>
  <bookViews>
    <workbookView xWindow="-120" yWindow="-120" windowWidth="29040" windowHeight="15720" xr2:uid="{00000000-000D-0000-FFFF-FFFF00000000}"/>
  </bookViews>
  <sheets>
    <sheet name="Sheet" sheetId="1" r:id="rId1"/>
  </sheets>
  <definedNames>
    <definedName name="_xlnm._FilterDatabase" localSheetId="0" hidden="1">Sheet!$A$2:$P$168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8" i="1" l="1"/>
  <c r="B167" i="1"/>
  <c r="B166" i="1"/>
  <c r="B165" i="1"/>
  <c r="B164" i="1"/>
  <c r="B163" i="1"/>
  <c r="B160" i="1"/>
  <c r="B161" i="1"/>
  <c r="B159" i="1"/>
  <c r="B158" i="1"/>
  <c r="B157" i="1"/>
  <c r="B151" i="1"/>
  <c r="B152" i="1"/>
  <c r="B155" i="1"/>
  <c r="B154" i="1"/>
  <c r="B153" i="1"/>
  <c r="B156" i="1"/>
  <c r="B150" i="1"/>
  <c r="B149" i="1"/>
  <c r="B146" i="1"/>
  <c r="B145" i="1"/>
  <c r="B142" i="1"/>
  <c r="B141" i="1"/>
  <c r="B136" i="1"/>
  <c r="B137" i="1"/>
  <c r="B132" i="1"/>
  <c r="B140" i="1"/>
  <c r="B139" i="1"/>
  <c r="B138" i="1"/>
  <c r="B135" i="1"/>
  <c r="B134" i="1"/>
  <c r="B133" i="1"/>
  <c r="B112" i="1"/>
  <c r="B75" i="1"/>
  <c r="I75" i="1" l="1"/>
  <c r="B128" i="1" l="1"/>
  <c r="B124" i="1"/>
  <c r="B122" i="1"/>
  <c r="B125" i="1"/>
  <c r="B121" i="1"/>
  <c r="B123" i="1"/>
  <c r="B120" i="1"/>
  <c r="B115" i="1"/>
  <c r="B119" i="1"/>
  <c r="B118" i="1"/>
  <c r="B114" i="1"/>
  <c r="B113" i="1"/>
  <c r="B111" i="1"/>
  <c r="B108" i="1"/>
  <c r="B106" i="1"/>
  <c r="B107" i="1"/>
  <c r="B105" i="1"/>
  <c r="B109" i="1"/>
  <c r="B104" i="1"/>
  <c r="B103" i="1"/>
  <c r="B102" i="1"/>
  <c r="B101" i="1" l="1"/>
  <c r="B95" i="1"/>
  <c r="B93" i="1"/>
  <c r="B98" i="1"/>
  <c r="B97" i="1"/>
  <c r="B94" i="1"/>
  <c r="B91" i="1"/>
  <c r="B90" i="1"/>
  <c r="B88" i="1"/>
  <c r="B89" i="1"/>
  <c r="B87" i="1"/>
  <c r="B86" i="1"/>
  <c r="B84" i="1"/>
  <c r="I83" i="1"/>
  <c r="I82" i="1"/>
  <c r="B82" i="1"/>
  <c r="B81" i="1"/>
  <c r="B79" i="1"/>
  <c r="B78" i="1"/>
  <c r="B77" i="1"/>
  <c r="I80" i="1"/>
  <c r="B80" i="1"/>
  <c r="I76" i="1"/>
  <c r="B76" i="1"/>
  <c r="B74" i="1"/>
  <c r="B68" i="1"/>
  <c r="B67" i="1"/>
  <c r="B73" i="1"/>
  <c r="B72" i="1"/>
  <c r="B69" i="1"/>
  <c r="B70" i="1"/>
  <c r="B66" i="1"/>
  <c r="B65" i="1"/>
  <c r="B63" i="1"/>
  <c r="B62" i="1"/>
  <c r="B61" i="1"/>
  <c r="B60" i="1"/>
  <c r="B59" i="1"/>
  <c r="B57" i="1" l="1"/>
  <c r="B56" i="1"/>
  <c r="B54" i="1"/>
  <c r="B52" i="1"/>
  <c r="B49" i="1"/>
  <c r="B50" i="1"/>
  <c r="B48" i="1"/>
  <c r="B47" i="1"/>
  <c r="B45" i="1"/>
  <c r="B46" i="1"/>
  <c r="B44" i="1"/>
  <c r="B43" i="1"/>
  <c r="B42" i="1"/>
  <c r="B41" i="1"/>
  <c r="B39" i="1" l="1"/>
  <c r="B38" i="1"/>
  <c r="B37" i="1"/>
  <c r="B36" i="1"/>
  <c r="B35" i="1"/>
  <c r="B34" i="1"/>
  <c r="B33" i="1"/>
  <c r="B32" i="1"/>
  <c r="B23" i="1"/>
  <c r="B31" i="1"/>
  <c r="B30" i="1"/>
  <c r="B29" i="1"/>
  <c r="B28" i="1"/>
  <c r="B27" i="1"/>
  <c r="B26" i="1"/>
  <c r="B25" i="1"/>
  <c r="B22" i="1"/>
</calcChain>
</file>

<file path=xl/sharedStrings.xml><?xml version="1.0" encoding="utf-8"?>
<sst xmlns="http://schemas.openxmlformats.org/spreadsheetml/2006/main" count="1196" uniqueCount="578">
  <si>
    <t>09310000-5 Електрична енергія</t>
  </si>
  <si>
    <t>ЄДРПОУ переможця</t>
  </si>
  <si>
    <t>Ідентифікатор закупівлі</t>
  </si>
  <si>
    <t>Дата закінчення договору:</t>
  </si>
  <si>
    <t>Дата підписання договору:</t>
  </si>
  <si>
    <t>Електрична енергія</t>
  </si>
  <si>
    <t>Код CPV</t>
  </si>
  <si>
    <t>Номер договору</t>
  </si>
  <si>
    <t>Переможець (назва)</t>
  </si>
  <si>
    <t>Предмет закупівлі</t>
  </si>
  <si>
    <t>Статус договору</t>
  </si>
  <si>
    <t>Сума договору</t>
  </si>
  <si>
    <t>Тип процедури</t>
  </si>
  <si>
    <t>активний</t>
  </si>
  <si>
    <t>№</t>
  </si>
  <si>
    <t>Звіт про виконання договору</t>
  </si>
  <si>
    <t>Закупівля без використання електронної системи</t>
  </si>
  <si>
    <t>50410000-2 Послуги з ремонту і технічного обслуговування вимірювальних, випробувальних і контрольних приладів</t>
  </si>
  <si>
    <t>ТОВАРИСТВО З ОБМЕЖЕНОЮ ВІДПОВІДАЛЬНІСТЮ "ЗАХИСТ-ТЕХНО"</t>
  </si>
  <si>
    <t>32549292</t>
  </si>
  <si>
    <t>09320000-8 Пара, гаряча вода та пов’язана продукція</t>
  </si>
  <si>
    <t>КОМУНАЛЬНЕ ПІДПРИЄМСТВО  "ФАСТІВТЕПЛОМЕРЕЖА"</t>
  </si>
  <si>
    <t>05387624</t>
  </si>
  <si>
    <t>11</t>
  </si>
  <si>
    <t>65310000-9 Розподіл електричної енергії</t>
  </si>
  <si>
    <t>ПРИВАТНЕ АКЦІОНЕРНЕ ТОВАРИСТВО "ДТЕК КИЇВСЬКІ РЕГІОНАЛЬНІ ЕЛЕКТРОМЕРЕЖІ"</t>
  </si>
  <si>
    <t>23243188</t>
  </si>
  <si>
    <t>230002588</t>
  </si>
  <si>
    <t>ТОВАРИСТВО З ОБМЕЖЕНОЮ ВІДПОВІДАЛЬНІСТЮ "ЕКО ТЕПЛО ГРУП"</t>
  </si>
  <si>
    <t>44694937</t>
  </si>
  <si>
    <t>Журнал реєстрації договорів 2023</t>
  </si>
  <si>
    <t>Відкриті торги з особливостями</t>
  </si>
  <si>
    <t>39634860</t>
  </si>
  <si>
    <t>236/01/23</t>
  </si>
  <si>
    <t>Постачання теплової енергії для потреб опалення приміщень СК «Машинобудівник», вул. Шевченка,27, м. Фастів, Київська обл.</t>
  </si>
  <si>
    <t>16/01</t>
  </si>
  <si>
    <t>Постачання теплової енергії для потреб опалення приміщень ДЮСШ «Локомотив», вул. Брандта,65, м. Фастів, Київська обл.</t>
  </si>
  <si>
    <t>ПП ЕНЕРГОТРАНСЗАХІД</t>
  </si>
  <si>
    <t>01/01-23-ТО</t>
  </si>
  <si>
    <t>02/01-23-ТО</t>
  </si>
  <si>
    <t>КОМУНАЛЬНЕ ПІДПРИЄМСТВО ФАСТІВСЬКОЇ МІСЬКОЇ РАДИ  "ФАСТІВВОДОКАНАЛ"</t>
  </si>
  <si>
    <t>03346383</t>
  </si>
  <si>
    <t>24-Б/23</t>
  </si>
  <si>
    <t>65110000-7 Розподіл води; 90430000-0 Послуги з відведення стічних вод</t>
  </si>
  <si>
    <t>Послуги з водопостачання; Послуги з водовідведення</t>
  </si>
  <si>
    <t xml:space="preserve">Послуга з розподілу електричної енергії. Послуга з компенсації перетікань реактивної електричної енергії. </t>
  </si>
  <si>
    <t>Технічне обслуговування системи автоматичної пожежної сигналізації СК «Машинобудівник», вул. Шевченка,27, м. Фастів, Київська обл.</t>
  </si>
  <si>
    <t>Технічне обслуговування системи автоматичної пожежної сигналізації ДЮСШ «Локомотив», вул. Брандта,65, м. Фастів, Київська обл.</t>
  </si>
  <si>
    <t xml:space="preserve">Послуги телефонного зв’язку ; Послуги телефонного зв’язку </t>
  </si>
  <si>
    <t>64210000-1 Послуги телефонного зв’язку та передачі даних</t>
  </si>
  <si>
    <t>АКЦІОНЕРНЕ ТОВАРИСТВО "УКРТЕЛЕКОМ"</t>
  </si>
  <si>
    <t>21560766</t>
  </si>
  <si>
    <t>21560767</t>
  </si>
  <si>
    <t>1013_1/23</t>
  </si>
  <si>
    <t>338_1/23</t>
  </si>
  <si>
    <t>Послуги з охорони об’єкта та послуги систем відеоспостереження; Послуги з охорони об’єкта та послуги систем відеоспостереження; Послуги з охорони об’єкта та послуги систем відеоспостереження; Послуги з охорони об’єкта та послуги систем відеоспостереження</t>
  </si>
  <si>
    <t>79710000-4 Охоронні послуги</t>
  </si>
  <si>
    <t>ПРИВАТНЕ ПІДПРИЄМСТВО "ТЕХНО-КОБАЛЬТ"</t>
  </si>
  <si>
    <t>33847773</t>
  </si>
  <si>
    <t>33847774</t>
  </si>
  <si>
    <t>33847775</t>
  </si>
  <si>
    <t>33847776</t>
  </si>
  <si>
    <t>9-ВІДЕО</t>
  </si>
  <si>
    <t>10-ВІДЕО</t>
  </si>
  <si>
    <t>14-ВІДЕО</t>
  </si>
  <si>
    <t>7200/А-ОП</t>
  </si>
  <si>
    <t>Послуги інтернет-провайдерів</t>
  </si>
  <si>
    <t>72410000-7 Послуги провайдерів</t>
  </si>
  <si>
    <t>ТОВАРИСТВО З ОБМЕЖЕНОЮ ВІДПОВІДАЛЬНІСТЮ "УКР НЕТ ФАСТІВСЬКИЙ РЕГІОН"</t>
  </si>
  <si>
    <t>33438426</t>
  </si>
  <si>
    <t>35</t>
  </si>
  <si>
    <t>Вивезення твердих побутових відходів; Вивезення твердих побутових відходів; Вивезення твердих побутових відходів</t>
  </si>
  <si>
    <t>90510000-5 Утилізація/видалення сміття та поводження зі сміттям</t>
  </si>
  <si>
    <t>КОМУНАЛЬНЕ ПІДПРИЄМСТВО ФАСТІВСЬКОЇ МІСЬКОЇ РАДИ "ФАСТІВСЬКА ЖИТЛОВО-ЕКСПЛУАТАЦІЙНА КОНТОРА"</t>
  </si>
  <si>
    <t>05447958</t>
  </si>
  <si>
    <t>БЛІНОВА НАТАЛІЯ ОЛЕКСІЇВНА</t>
  </si>
  <si>
    <t>2243307563</t>
  </si>
  <si>
    <t>1</t>
  </si>
  <si>
    <t>Хомут; Свічка; Очисник карбюратора; Герметик прокладка</t>
  </si>
  <si>
    <t>44530000-4 Кріпильні деталі; 34310000-3 Двигуни та їх частини; 24950000-8 Спеціалізована хімічна продукція; 39810000-3 Ароматизатори та воски</t>
  </si>
  <si>
    <t>СВІРСЬКИЙ ГЕННАДІЙ АНАТОЛІЙОВИЧ</t>
  </si>
  <si>
    <t>2514812956</t>
  </si>
  <si>
    <t>7</t>
  </si>
  <si>
    <t>Ліхтарик; Короб 0,02х0,02х2; Коробка під автомат; Автомат 3р25А</t>
  </si>
  <si>
    <t>31520000-7 Світильники та освітлювальна арматура; 31220000-4 Елементи електричних схем; 31210000-1 Електрична апаратура для комутування та захисту електричних кіл</t>
  </si>
  <si>
    <t>закритий</t>
  </si>
  <si>
    <t>Транспортні послуги по перевезенню учасників змагань 04 лютого 2023 року м. Фастів - м. Біла Церква - м. Фастів</t>
  </si>
  <si>
    <t>60140000-1 Нерегулярні пасажирські перевезення</t>
  </si>
  <si>
    <t>ТОДОСІЄНКО ГРИГОРІЙ ІВАНОВИЧ</t>
  </si>
  <si>
    <t>2532003852</t>
  </si>
  <si>
    <t>1/02</t>
  </si>
  <si>
    <t>UA-2023-01-26-001534-a; UA-2023-01-26-001454-a; UA-2023-01-26-000996-a</t>
  </si>
  <si>
    <t>UA-2023-01-26-002153-a; UA-2023-01-26-001863-a; UA-2023-01-25-016428-a; UA-2023-01-26-002015-a</t>
  </si>
  <si>
    <t>UA-2023-01-25-015888-a</t>
  </si>
  <si>
    <t>UA-2023-01-24-012179-a</t>
  </si>
  <si>
    <t>UA-2023-01-24-002876-a</t>
  </si>
  <si>
    <t>UA-2023-01-19-009607-a</t>
  </si>
  <si>
    <t>UA-2023-01-18-012676-a</t>
  </si>
  <si>
    <t>UA-2023-01-18-005530-a</t>
  </si>
  <si>
    <t>UA-2023-01-17-010816-a</t>
  </si>
  <si>
    <t>UA-2023-01-17-005702-a</t>
  </si>
  <si>
    <t>UA-2023-01-17-011927-a</t>
  </si>
  <si>
    <t>UA-2022-12-07-011035-a</t>
  </si>
  <si>
    <t>ВАСИЛЕНКО ГЕННАДІЙ ВІКТОРОВИЧ</t>
  </si>
  <si>
    <t>2719908198</t>
  </si>
  <si>
    <t>339</t>
  </si>
  <si>
    <t xml:space="preserve">"UA-2023-02-23-002872-a-b1"; </t>
  </si>
  <si>
    <t>Стартова планка гкл; Кут малярний пластиковий; Піна Сомафікс; Шпалери вінілові флізелінові (10.05-106) АТ Слов’янські шпалери; Біта пн 2; Клей для флізелинових шпалер Metulan 250гр; Гкл стіна; Плити амстронг TRENTO; Каркас амстронга TRENTO; Змазувальна рідина ВЛ 40; Саморіз 9,5 мм; Саморізи 25мм дерево; Саморіз 35мм пресшайба; Саморізи 50мм пресшайба; Саморізи 45мм дерево; Саморізи 75мм дерево; Дюбель 8/100; Угол 20/30; Анкер 10/92; Стяжка пластикова 3/100; Стяжка пластикова 4/250; Ніж малярний</t>
  </si>
  <si>
    <t>44110000-4 Конструкційні матеріали 39190000-0 Шпалери та інші настінні покриття 44510000-8 Знаряддя 24910000-6 Клеї 44170000-2 Плити, листи, стрічки та фольга, пов’язані з конструкційними матеріалами 09210000-4 Мастильні засоби 44530000-4 Кріпильні деталі 39240000-6 Різальні інструменти</t>
  </si>
  <si>
    <t>БУЛАВЕНКО НАТАЛІЯ ОЛЕКСІЇВНА</t>
  </si>
  <si>
    <t>2665001203</t>
  </si>
  <si>
    <t>Пакети для сміття 35л/100; Пакети для сміття 35л/100 Папір туалетний Обухів, Рушник паперовий SoffiPro ZZ 170 шт Білизна Мілам 1л, Санітарно-гігієнічний засіб «Мілам Сантрі гель» 1л, Миючий засіб Клін для вікон /500мл/, Порощок для чищення Тортилла 500гр, Засіб для миття підлоги Чистюня 1000мл, Мило рідке Милам 5000мл Грейпфрут, Засіб для чищення санвиробів Сантік 750мл, Засіб для прочистки каналізаційних труб Сан Клин 1200мл</t>
  </si>
  <si>
    <t>19640000-4 Поліетиленові мішки та пакети для сміття 33760000-5 Туалетний папір, носові хустинки, рушники для рук і серветки 39830000-9 Продукція для чищення</t>
  </si>
  <si>
    <t>2</t>
  </si>
  <si>
    <t>Кухонна губка Фрекен Бок Максима 5шт Пакети для сміття 35л/100; Пакети для сміття 35л/100 Папір туалетний Обухів; Папір туалетний Обухів; Рушник паперовий SoffiPro ZZ 170 шт Білизна Мілам 1л; Санітарно-гігієнічний засіб «Мілам Сантрі гель» 1л; Миючий засіб Клін для вікон /500мл; Порощок для чищення Тортилла 500гр; Засіб для миття підлоги Чистюня 1000мл; Мило рідке Милам 5000мл Грейпфрут; Білизна Мілам 1л; Мило рідке Милам 5000мл Грейпфрут; Санітарно-гігієнічний засіб «Мілам Сантрі гель» 1л; Миючий засіб Клін для вікон /500мл/; Засіб для миття підлоги Чистюня 1000мл; Порошок для чищення Тортилла 500гр; Засіб для прочистки каналізаційних труб Сан Клин 1200мл; Засіб для чищення санвиробів Сантік 750мл</t>
  </si>
  <si>
    <t>39220000-0 Кухонне приладдя, товари для дому та господарства і приладдя для закладів громадського харчування 19640000-4 Поліетиленові мішки та пакети для сміття 33710000-0 Парфуми, засоби гігієни та презервативи 33760000-5 Туалетний папір, носові хустинки, рушники для рук і серветки 39830000-9 Продукція для чищення</t>
  </si>
  <si>
    <t>Пилосос Karher WD 3</t>
  </si>
  <si>
    <t>39710000-2 Електричні побутові прилади</t>
  </si>
  <si>
    <t>БУРА ІРИНА ГРИГОРІВНА</t>
  </si>
  <si>
    <t>2877815861</t>
  </si>
  <si>
    <t>1/23</t>
  </si>
  <si>
    <t>4</t>
  </si>
  <si>
    <t>Настільний світильник; Світлодіод; Стрічка світлодіодна Автомат перекидний; Кнопка бра; Скоба Батарейка Акумулятор ПВХ ізострічка; ПВХ ізострічка ШВВП 2х0,5 мм2 Кабель інтернет  Вилка; Розетка; Патрон; Патрон</t>
  </si>
  <si>
    <t>31520000-7 Світильники та освітлювальна арматура 31210000-1 Електрична апаратура для комутування та захисту електричних кіл 31410000-3 Гальванічні елементи 31440000-2 Акумуляторні батареї 31650000-7 Ізоляційне приладдя 31320000-5 Електророзподільні кабелі 44320000-9 Кабелі та супутня продукція 31220000-4 Елементи електричних схем</t>
  </si>
  <si>
    <t>Зарядний пристрій Bosch C3</t>
  </si>
  <si>
    <t>31680000-6 Електричне приладдя та супутні товари до електричного обладнання</t>
  </si>
  <si>
    <t>ПРОНІНА ІРИНА ВАСИЛІВНА</t>
  </si>
  <si>
    <t>3196214301</t>
  </si>
  <si>
    <t>5</t>
  </si>
  <si>
    <t>9</t>
  </si>
  <si>
    <t>Акумулятор 62А Клема АКБ Карбюратор</t>
  </si>
  <si>
    <t>31440000-2 Акумуляторні батареї 31210000-1 Електрична апаратура для комутування та захисту електричних кіл 34310000-3 Двигуни та їх частини</t>
  </si>
  <si>
    <t>Клема АКБ</t>
  </si>
  <si>
    <t>31210000-1 Електрична апаратура для комутування та захисту електричних кіл</t>
  </si>
  <si>
    <t>Транспортні послуги по перевезенню учасників змагань м.Фастів – м.Переяслав – м.Фастів</t>
  </si>
  <si>
    <t>Транспортні послуги по перевезенню учасників змагань м.Фастів – м.Біла Церква – м.Фастів</t>
  </si>
  <si>
    <t>6</t>
  </si>
  <si>
    <t>Насіння трави газонної Єврограст (Німеччина)</t>
  </si>
  <si>
    <t>03110000-5 Сільськогосподарські культури, продукція товарного садівництва та рослинництва</t>
  </si>
  <si>
    <t>НЕДОЛЯ  МИКОЛА МИКОЛАЙОВИЧ</t>
  </si>
  <si>
    <t>2209705194</t>
  </si>
  <si>
    <t>Лінолеум ширина 3,5 м; Лінолеум ширина 2,0 м; Плінтус 2,5 м; Фурнітура</t>
  </si>
  <si>
    <t>44110000-4 Конструкційні матеріали</t>
  </si>
  <si>
    <t>ОСТАПЕНКО МИКОЛА МИКОЛАЙОВИЧ</t>
  </si>
  <si>
    <t>2418411458</t>
  </si>
  <si>
    <t>346</t>
  </si>
  <si>
    <t>345</t>
  </si>
  <si>
    <t>Клей для флізелинових шпалер Metulan 250гр Шпалери вінілові флізелінові (1х10</t>
  </si>
  <si>
    <t>24910000-6 Клеї 39190000-0 Шпалери та інші настінні покриття</t>
  </si>
  <si>
    <t>Підвіс довгий; Профіль ЦД 3м Лезо для малярного ножа Рукавиці робочі Анкер клиновий 6х40; Саморіз по металу 35; Дюбель 6х80 100шт; Саморіз по металу 25  Шпатель Інтертул 100мм; Шпатель Інтертул 250мм; Шпатель Інтертул 400мм; Шпатель обойний пластиковий; Щітка малярна 76мм Скотч малярний 45 Силіковане мастило Херкул 400мл Грунтовка Церазіт 10л</t>
  </si>
  <si>
    <t>44330000-2 Будівельні прути, стрижні, дроти та профілі 39240000-6 Різальні інструменти 18410000-6 Спеціальний одяг 44530000-4 Кріпильні деталі 44510000-8 Знаряддя 44170000-2 Плити, листи, стрічки та фольга, пов’язані з конструкційними матеріалами 09210000-4 Мастильні засоби 44830000-7 Мастики, шпаклівки, замазки та розчинники</t>
  </si>
  <si>
    <t>Спортивні пневматичні кулі калібру 4,5 мм «H&amp;N Econ», 50 банок; Спортивні пневматичні кулі калібру 4,5 мм «RWS Training», 50 банок</t>
  </si>
  <si>
    <t>35330000-6 Боєприпаси</t>
  </si>
  <si>
    <t>ВОСКОБОЙНІКОВА АЛІСА ДМИТРІВНА</t>
  </si>
  <si>
    <t>3341019364</t>
  </si>
  <si>
    <t>10-4</t>
  </si>
  <si>
    <t>СКУРСЬКИЙ ВІКТОР ІВАНОВИЧ</t>
  </si>
  <si>
    <t>1773310059</t>
  </si>
  <si>
    <t>17</t>
  </si>
  <si>
    <t>Порожок</t>
  </si>
  <si>
    <t>44190000-8 Конструкційні матеріали різні</t>
  </si>
  <si>
    <t>Електроди 3 мм, 2,5 кг; Круг відрізний 125 мм;  Труба ДУ-20; Прут 12 мм</t>
  </si>
  <si>
    <t>44310000-6 Вироби з дроту; 14810000-2 Абразивні вироби; 44330000-2 Будівельні прути, стрижні, дроти та профілі</t>
  </si>
  <si>
    <t>347</t>
  </si>
  <si>
    <t>UA-2023-04-24-011129-a</t>
  </si>
  <si>
    <t>Піна професійна SOMA FIX; Каркас ARMSTRONG TRENTO; Кутник перфорований мет. 2,5м, Малярна стрічка 20мм; Каналізаційний люк пластиковий, Гіпс SATEN POWER 25 кг; Гіпс будівельний (IZO) VIPGIPS, Гіпсокартон ГКП - А - НСЛК - 2500*1200*12,5 Звичайна, Кнауф; Гіпсокартон ГКП - А - НСЛК - 2500*1200*12,5 Звичайна, Кнауф; Плити ARMSTRONG TRENTO, Лезо сегментне 18мм, Шайба збільшена М-6; Самонаріз для г/к в дерево 3,5*35 Д п=1000; Пензель натуральна щетина, 20 мм; Шпатель 100мм; Гайка М-10; Порогова планка кутова 1,8 м; Самонаріз для г/к в дерево 3,5*25 Д п=1000; Гайка М-12; Самонаріз для г/к в дерево 3,5*35 Д п=1000; Самонаріз для г/к в дерево 3,5*55 Д п=500; Шайба М 10; Дюбель 6x40 гриб; Дюбель 6x80 гриб; Самонаріз для г/к в дерево 3,5*45 Д п=500; Самонаріз універсальний 5,5*50 п=200, Фарба гумова Універсальна біла, ТМ "Farbex" - 1,2 кг; Емаль алкідна ПФ-266 жовто-коричнева, ТМ "Delfi" 2,8 кг, Лампа RIGHT HAUSEN LED Standard A60 9W E27 4000K HN-151030 (120шт), Кутник перфороПапір наждачний жовтий №100; Валик з ручкою Мультиколор 150x47x6; Валик запаска Велюр 30/150мм.ваний мет. 2,5м, Скотч прозорий канц; Олівець будівельний чорний, Лак акриловий/дзз палісандр, ТМ Максіма; Лак акриловий матовий АрСал, 2,5 л; Лак універсальний ТМ "Farbex" - 0,75 л; Лак акриловий глянцевий, 0,7 л, Клей для шпалер, ТМ Метилан, Папір наждачний жовтий №100; Валик з ручкою Мультиколор 150x47x6; Валик запаска Велюр 30/150мм., Відбійник дверний гумовий; Циліндровий механізм, Шпаклівка по дереву ІРКОМ 0,7 кг; Грунт емаль по ржі 3 в 1, темно-коричнева, ТМ "Delfi" - 2,8 кг; Розчинник аналог "Уайт Спіриту", 0,75л; Герметик акриловий Budmonster 280 мл білий; Суміш штукатурна стартова цементно - вапняна сіра ANSERGLOB ВСТ 20, 25кг; Суміш Кнауф Перлфікс Г.2 ЗК8-1, 3</t>
  </si>
  <si>
    <t>44111000-1 Будівельні матеріали; 44112000-8 Будівельні конструкції різні, 44420000-0 Будівельні товари;44423710-1 Каналізаційні люки, 44921000-2 Вапняк і гіпс, 44170000-2 Плити, листи, стрічки та фольга, пов’язані з конструкційними матеріалами, 39240000-6 Різальні інструменти, 44530000-4 Кріпильні деталі, 44810000-1 Фарби, 31520000-7 Світильники та освітлювальна арматура, 39191100-8 Шпалери, 30192000-1 Офісне приладдя;30192130-1 Олівці, 44820000-4 Лаки, 24910000-6 Клеї, 24910000-6 Клеї, 44510000-8 Знаряддя, 44520000-1 Замки, ключі та петлі, 44831000-4 Мастики, шпаклівки, замазки;44832000-1 Розчинники</t>
  </si>
  <si>
    <t>Панель «Пром» 2030х2500мм, d=6+2x8мм 50х200 мм</t>
  </si>
  <si>
    <t>44230000-1 Теслярські вироби</t>
  </si>
  <si>
    <t>ТОВАРИСТВО З ОБМЕЖЕНОЮ ВІДПОВІДАЛЬНІСТЮ "ГЛОБАЛ ВЬЮ"</t>
  </si>
  <si>
    <t>37146524</t>
  </si>
  <si>
    <t>2004-23</t>
  </si>
  <si>
    <t>Встановлення системи безпеки відеоспостереження за адресою: м. Фастів, вул.  Б. Хмельницького біля «Рятувальної станції»</t>
  </si>
  <si>
    <t>51314000-6 Послуги зі встановлення відеоапаратури</t>
  </si>
  <si>
    <t>02</t>
  </si>
  <si>
    <t>Відлив 230*1550; металопластикові конструкції 1460*1270; підвіконня 450*1600; підвіконня 500*2800; підвіконня 550*2800</t>
  </si>
  <si>
    <t>44221000-5 Вікна, двері та супутні вироби;44221111-6 Склопакети</t>
  </si>
  <si>
    <t>ПРИВАТНЕ ПІДПРИЄМСТВО "ОСНОВА - Р"</t>
  </si>
  <si>
    <t>34906567</t>
  </si>
  <si>
    <t>54</t>
  </si>
  <si>
    <t>МИКОЛАЄНКО НАТАЛІЯ ОЛЕКСАНДРІВНА</t>
  </si>
  <si>
    <t>3395701144</t>
  </si>
  <si>
    <t>Бензин А-95</t>
  </si>
  <si>
    <t>09132000-3 Бензин</t>
  </si>
  <si>
    <t>ПРИВАТНЕ ПІДПРИЄМСТВО "ВИРІЙ"</t>
  </si>
  <si>
    <t>19424369</t>
  </si>
  <si>
    <t>3395701145</t>
  </si>
  <si>
    <t>Сітка для волейболу</t>
  </si>
  <si>
    <t>37452900-0 Волейбольний інвентар</t>
  </si>
  <si>
    <t>Ракетка тенісна; М'яч для великого тенісу</t>
  </si>
  <si>
    <t>37452730-7 Тенісні ракетки; 37452710-1 Тенісні м’ячі</t>
  </si>
  <si>
    <t>19424370</t>
  </si>
  <si>
    <t xml:space="preserve">Транспортні послуги по перевезенню команди спортсменів ДЮСШ "Локомотив": 29 квітня 2023 року по маршруту м.Фастів-м.Біла Церква-м.Фастів ; Транспортні послуги по перевезенню команди спортсменів ДЮСШ "Локомотив": 29 квітня 2023 року по маршруту м.Фастів-м.Бородянка-м.Фастів; Транспортні послуги по перевезенню команди спортсменів ДЮСШ "Локомотив":30 квітня 2023 року по маршруту м.Фастів-м.Бородянка-м.Фастів </t>
  </si>
  <si>
    <t>2532003853</t>
  </si>
  <si>
    <t>2532003854</t>
  </si>
  <si>
    <t>UA-2023-05-08-012789-a</t>
  </si>
  <si>
    <t>ШВЕЦЬ ІРИНА МИКОЛАЇВНА</t>
  </si>
  <si>
    <t>2815412865</t>
  </si>
  <si>
    <t>1304</t>
  </si>
  <si>
    <t>Грунт по дереву, Фарба гумова 14 кг жовта; Фарба гумова 14 кг червона; Фарба гумова 14 кг синя; Фарба гумова 14 кг зелена; Фарба водоемульсійна Фасадна 7 кг, Круг по металу, Шнур бічовка, Клей ПВА 1 л</t>
  </si>
  <si>
    <t>44830000-7 Мастики, шпаклівки, замазки та розчинники, 44810000-1 Фарби, 14810000-2 Абразивні вироби, 39541000-6 Канати, мотузки, шпагати та сітки, 24910000-6 Клеї</t>
  </si>
  <si>
    <t>19</t>
  </si>
  <si>
    <t xml:space="preserve">Клеми з'єднувальні; Світильник 18W; Прожектор 50 W </t>
  </si>
  <si>
    <t>31210000-1 Електрична апаратура для комутування та захисту електричних кіл; 31521000-4 Світильники(31527200-8 Світильники зовнішнього освітлення)</t>
  </si>
  <si>
    <t>UA-2023-05-15-012271-a</t>
  </si>
  <si>
    <t>ГОЛОВКО ДМИТРО ОЛЕГОВИЧ</t>
  </si>
  <si>
    <t>3435605956</t>
  </si>
  <si>
    <t>460</t>
  </si>
  <si>
    <t>Підшипник 180205 (6205) KINEX Словакія, Промивка двигуна 350 мл SCT, Зйомник підшипників гідравлічний 5т; Зйомник стопорних кілець, Трубка D=8 мм ПВХ, Фільтр пал. оч. - з відстійником, Мастило 10W30 4T Luxe</t>
  </si>
  <si>
    <t>42140000-2 Зубчасті колеса, зубчасті передачі та приводні елементи, 24950000-8 Спеціалізована хімічна продукція, 44511000-5 Ручні знаряддя, 44163100-1 Труби, 42913000-9 Оливні, бензинові та повітрозабірні фільтри, 09211000-1 Мастильні оливи та мастильні матеріали</t>
  </si>
  <si>
    <t>Головка для трімера</t>
  </si>
  <si>
    <t>16810000-6 Частини для сільськогосподарської техніки</t>
  </si>
  <si>
    <t>Заграничний Юрій Миколайович</t>
  </si>
  <si>
    <t>2345807474</t>
  </si>
  <si>
    <t>24</t>
  </si>
  <si>
    <t>UA-2023-05-15-012975-a</t>
  </si>
  <si>
    <t>351</t>
  </si>
  <si>
    <t>Хомут лєнточний 8х500; Хомут лєнточний 4,6х300; З'єднувальний зажим троса сіток, Замок ракушка; Замок навісний Гусам 50мм, Окуляри захисні Інтертул, Віник Сорго, Малярна стрічка Магнум 40мм (40м), Емаль ПФ 115 біла Комфорт хоум 2,8 кг, Рулетка Інтертул 3м; Валик "Мультиколор" Полакс 150мм</t>
  </si>
  <si>
    <t>44532000-8 Кріпильні деталі без нарізі, 44521000-8 Навісні та врізні замки різні, 18410000-6 Спеціальний одяг, 39224100-9 Мітли, 44424200-0 Клейкі стрічки, 44812100-6 Емалі та глазурі, 44511000-5 Ручні знаряддя</t>
  </si>
  <si>
    <t>ТОВАРИСТВО З ОБМЕЖЕНОЮ ВІДПОВІДАЛЬНІСТЮ "КИЇВСПОРТБУД"</t>
  </si>
  <si>
    <t>Послуги з технічного обслуговування штучного покриття футбольного майданчика 42х22 м, розташованого за адресою: Київська область, м. Фастів, вулиця Шевченка, 27</t>
  </si>
  <si>
    <t>77320000-9 Послуги з утримання спортивних полів</t>
  </si>
  <si>
    <t>37265685</t>
  </si>
  <si>
    <t>24-04/23-1</t>
  </si>
  <si>
    <t>Транспортні послуги по перевезенню учасників змагань:  - 14.05.2023 м.Фастів – м.Біла Церква – м.Фастів</t>
  </si>
  <si>
    <t>12</t>
  </si>
  <si>
    <t>Токар Аліна Ярославівна</t>
  </si>
  <si>
    <t>3507808443</t>
  </si>
  <si>
    <t>006145</t>
  </si>
  <si>
    <t>Стрічкова шліфувальна машина Dnipro-M BS-94S, Стрічка шліфувальна  Dnipro-M Р40 75*457мм 3шт/уп; Стрічка шліфувальна Dnipro-M Р120 75*457мм 3шт/уп; Стрічка шліфувальна Dnipro-M Р80 75*457мм 3шт/уп; Стрічка шліфувальна Dnipro-M Р60 75*457мм 3шт/уп</t>
  </si>
  <si>
    <t>43830000-0 Електричні інструменти, 14810000-2 Абразивні вироби</t>
  </si>
  <si>
    <t>UA-2023-05-22-005669-a, UA-2023-05-22-005805-a</t>
  </si>
  <si>
    <t>Транспортні послуги по перевезенню учасників змагань:  - 21.05.2023 м.Фастів – м.Біла Церква – м.Фастів</t>
  </si>
  <si>
    <t>Щебінь франц 20-40; Пісок</t>
  </si>
  <si>
    <t>14212320-9 Гранітний щебінь;14211000-3 Пісок</t>
  </si>
  <si>
    <t>ТОВАРИСТВО З ОБМЕЖЕНОЮ ВІДПОВІДАЛЬНІСТЮ ФІРМА "ТЕСЕЙ"</t>
  </si>
  <si>
    <t>24210268</t>
  </si>
  <si>
    <t>238-опт</t>
  </si>
  <si>
    <t>Мотокоса  STIHL FS-250</t>
  </si>
  <si>
    <t>16310000-1 Косарки</t>
  </si>
  <si>
    <t>ПРИВАТНЕ ПІДПРИЄМСТВО "ХІМТЕХСЕРВІС"</t>
  </si>
  <si>
    <t>30727532</t>
  </si>
  <si>
    <t>105</t>
  </si>
  <si>
    <t>ТОВАРИСТВО З ОБМЕЖЕНОЮ ВІДПОВІДАЛЬНІСТЮ "ФАСАД-БУД"</t>
  </si>
  <si>
    <t>32361599</t>
  </si>
  <si>
    <t>44</t>
  </si>
  <si>
    <t>Огорожа бетонна розміром 80м на 1,5м з встановленням на дитячому майданчику на вул. Свято-Покровській, м. Фастів</t>
  </si>
  <si>
    <t>34928200-0 Огорожі</t>
  </si>
  <si>
    <t>43</t>
  </si>
  <si>
    <t>Урна бетонна, Лавка</t>
  </si>
  <si>
    <t>44114200-4 Бетонні вироби, 39113600-3 Лавки</t>
  </si>
  <si>
    <t>Транспортні послуги по перевезенню	11 червня 2023 року по маршруту м. Фастів - м. Вишгород - м. Фастів; Транспортні послуги по перевезенню команди спортсменів ДЮСШ "Локомотив" 10 червня по маршруту м. Фастів - м. Житомир - м. Фастів; Транспортні послуги по перевезенню команди спортсменів ДЮСШ "Локомотив" 11 червня по маршруту м. Фастів - м. Житомир - м. Фастів</t>
  </si>
  <si>
    <t>41</t>
  </si>
  <si>
    <t>ПОГРЕБНЯК МАРІЯ ВАСИЛІВНА</t>
  </si>
  <si>
    <t>2452402827</t>
  </si>
  <si>
    <t>10</t>
  </si>
  <si>
    <t>21</t>
  </si>
  <si>
    <t>Послуги з охорони об’єкта та послуги систем відеоспостереження</t>
  </si>
  <si>
    <t>79711000-1 Послуги з моніторингу сигналів тривоги, що надходять з пристроїв охоронної сигналізації</t>
  </si>
  <si>
    <t>20-ВІДЕО</t>
  </si>
  <si>
    <t>44510000-8 Знаряддя</t>
  </si>
  <si>
    <t>UA-2023-06-14-013857-a</t>
  </si>
  <si>
    <t>Насадка-щітка на бінзокосу діам. 28; Насадка-щітка на бінзокосу діам. 28</t>
  </si>
  <si>
    <t xml:space="preserve">Розчинник 1,0 "Уайт Спірит" (хімтрейд); Перетворювач їржі носоріг 1,0$ Емаль "Delfi" 2,8 кг блакитна ПФ-115; Рукавиці робочі; Щітка 70 мм; </t>
  </si>
  <si>
    <t>44832100-2 Розчинники лаків і фарб;44832000-1 Розчинники; 44812100-6 Емалі та глазурі; 18410000-6 Спеціальний одяг; 44510000-8 Знаряддя</t>
  </si>
  <si>
    <t>Прапор України 140*90; Ручка на підставці ВМ 8141-01; Ручка 501Р; Олівець прост з гумкою трик. Axent 9003; Скотч 18*20 мм в диспенсері ВМ 7161-01; Скотч 48*100 мм Axent; Лінійка мет 30 см ВМ 5810; Пакети для сміття 120л/25 шт; Ніж канц. 9*мм малий</t>
  </si>
  <si>
    <t>35821000-5 Прапори; 30192121-5 Кулькові ручки;30192130-1 Олівці;30192700-8 Канцелярські товари; 19640000-4 Поліетиленові мішки та пакети для сміття; 39241100-4 Ножі</t>
  </si>
  <si>
    <t>UA-2023-06-14-013419-a</t>
  </si>
  <si>
    <t xml:space="preserve">Хомут черв'ячний нерж. 9 мм ф 40-60 мм; Адаптер для коннектора ½» 3 чорний ЕКО; Адаптер для коннектора ¾» ЗР; Гофра ф 50, м </t>
  </si>
  <si>
    <t>44530000-4 Кріпильні деталі, 44163160-9 Розподільні труби та приладдя; 44410000-7 Вироби для ванної кімнати та кухні</t>
  </si>
  <si>
    <t>Фільтр повітряний; Фільтр повітряний; Косильна жилка 3,3 Олео Мак; Косильна жилка 3,3 Олео Мак</t>
  </si>
  <si>
    <t>42913500-4 Повітрозабірні фільтри; 16810000-6 Частини для сільськогосподарської техніки</t>
  </si>
  <si>
    <t>Світлодіодний світильник Лезард-с 60см 20Вт</t>
  </si>
  <si>
    <t>Щур Василь Тарасович</t>
  </si>
  <si>
    <t>31521000-4 Світильники</t>
  </si>
  <si>
    <t>КИРИЛЕНКО АНДРІЙ ЮЗЕФОВИЧ</t>
  </si>
  <si>
    <t>2627600751</t>
  </si>
  <si>
    <t>112/23</t>
  </si>
  <si>
    <t>ФОП Щур Василь Тарасович</t>
  </si>
  <si>
    <t>2897716291</t>
  </si>
  <si>
    <t>1506-1</t>
  </si>
  <si>
    <t>Аератор SMP M3 D600 110CM; Каток для газону MTD V3 D600 110CM</t>
  </si>
  <si>
    <t>16120000-2 Борони, скарифікатори, культиватори, прополювачі або розпушувачі; 16150000-1 Котки для газонів та спортивних майданчиків</t>
  </si>
  <si>
    <t>49</t>
  </si>
  <si>
    <t>Валік 10; Лоток 150; Макловиця 50х150; Щітка малярна 76мм; Ніж з побідітовими напайками н/сталь (трімер); Стрічка малярна 45мм 50м; Емаль ПФ-115 делфі 2,8 біла</t>
  </si>
  <si>
    <t>44511000-5 Ручні знаряддя; 39241100-4 Ножі; 44420000-0 Будівельні товари; 44812100-6 Емалі та глазурі</t>
  </si>
  <si>
    <t>50</t>
  </si>
  <si>
    <t xml:space="preserve">Зрощувач пульсуючий IN-GE-0055; Шланг поливочний 3/4" Аква; Конектор 3/4" Аква; Трійник адаптерний </t>
  </si>
  <si>
    <t>44167000-8 Трубна арматура різна; 42132000-3 Частини кранів та клапанів</t>
  </si>
  <si>
    <t>ФОП Булавенко Наталія Олексіївна</t>
  </si>
  <si>
    <t>Мило Шик 5*70гр Конвалія; Мило Шик 5*70гр Липа;  Мило Шик 180гр Господарське 72% СИЛА; Кухонна губка Фрекен Бок Максима 5шт; Салфетка для уборки Фрекен Бок Фламенко 5шт+1; Кухонна губка Фрекен Бок Максима 5шт; Скребок Фрекен Бок 2шт; Пакети для сміття ПроСервіс 35л 100шт ; Пакети для сміття ПроСервіс 35л 100шт ; Білизна Милам 1л; Мило рідке Милам 5000мл Грейпфрут; Сантрі Милам Гель 1000мл для сантехніки; Мр Мускул для вікон 500мл курок; Засіб для миття підлоги Бджілка 1000мл; Засіб для чищення Містер Лимон 500гр; Засіб Сан Клін Сантик для сантех 750мл; SAVO 500мл проти плісняви; Засіб Сан Клин 1200мл для чистки труб; Білизна Милам 1л; Сантрі Милам Гель 1000мл для сантехніки; Мр Мускул для вікон 500мл курок; Засіб для чищення Містер Лимон 500гр; Засіб для миття підлоги Бджілка 1000мл; SAVO 500мл проти плісняви; Універсальний засіб для догляду за меблями Галакс 500мл 5в1; Рідке мило Фреш джус 460мл Грейпфрут; Засіб для миття посуду Фейри 500мл Зелене яблуко; Туалетний папір Обухів; Паперовий рушник ZZ 200; Туалетний папір Обухів; Паперові рушники Диво 2шт</t>
  </si>
  <si>
    <t>33711900-6 Мило; 39224320-7 Губки;39224300-1 Мітли, щітки та інше прибиральне приладдя; 19640000-4 Поліетиленові мішки та пакети для сміття; 39831200-8 Мийні засоби;39831240-0 Засоби для чищення;39831600-2 Засоби для чищення туалету;39833000-0 Протипилові засоби;39832000-3 Засоби для миття посуду; 33761000-2 Туалетний папір;33763000-6 Паперові рушники для рук</t>
  </si>
  <si>
    <t>Автоматичний освіжувач повітря Глейд 250мл Свіжисть Білизни,; Автоматичний освіжувач повітря Глейд 250мл Гавайський Бриз; Автоматичний освіжувач повітря Глейд 269мл запаска Джерельна Свіжість; Кухонна губка Фрекен Бок Максима 5шт; Салфетка для уборки Фрекен Бок Фламенко 5шт+1; Кухонна губка Фрекен Бок Максима 5шт; Скребок Фрекен Бок 2шт; Пакети для сміття ПроСервіс 35л 100шт ; Білизна Милам 1л, Мило рідке Милам 5000мл Грейпфрут, Сантрі Милам Гель 1000мл для сантехніки, Мр Мускул для вікон 500мл курок, Засіб для миття підлоги Бджілка 1000мл,  Засіб для чищення Містер Лимон 500гр, Засіб Сан Клін Сантик для сантех 750мл, SAVO 500мл проти; Рукавички Фрекен Бок Померанчеві М; Туалетний папір Обухів, Паперовий рушник ZZ 200, Паперові рушники Диво 2шт</t>
  </si>
  <si>
    <t>39811100-1 Освіжувачі повітря; 39224320-7 Губки;39224300-1 Мітли, щітки та інше прибиральне приладдя; 19640000-4 Поліетиленові мішки та пакети для сміття; 39831200-8 Мийні засоби;39831240-0 Засоби для чищення;39831600-2 Засоби для чищення туалету;39833000-0 Протипилові засоби;39832000-3 Засоби для миття посуду; 18424000-7 Рукавички; 33761000-2 Туалетний папір;33763000-6 Паперові рушники для рук</t>
  </si>
  <si>
    <t>Надання транспортних послуг по перевезенню спортсменів ДЮСШ "Локомотив" 24 червня 2023 року по маршруту м.Фастів - м.Чернигів -м.Фастів</t>
  </si>
  <si>
    <t>22</t>
  </si>
  <si>
    <t>195</t>
  </si>
  <si>
    <t>Ручка масляна Radius i-Pen; Олівець прост з гумкою трик. Axent 9003; Гумка K-i-N SunPearl 6541/60; Маркер текст SOZ-210 жовтий; Щоденник А5 не датов. Бріск Cambric; Реєстратор А4 7см Axent 1720-06 червон; Папір 500 арк Office 80г Smart Line; Скріпки 33мм Е41012; Степлер №24 Delta 4232 20 арк.; Швидкозшивач пласт. А-4 з перф Е31510; Фарба штемпельна синя Colop; Скотч 48*66 мм прозор канцмайстер; Коректор-олівец; ь Axent 7013 10мл; Клей-олівець 21г Norma PVP 4629; Ножиці 210мм ВМ4521; Файл А4 40 мкр глянець AXENT 100 шт</t>
  </si>
  <si>
    <t>30192121-5 Кулькові ручки;30192130-1 Олівці;30192100-2 Гумки;30192125-3 Маркери;30196200-1 Ділові щоденники або змінні блоки до них;30197210-1 Теки-реєстратори;30197630-1 Папір для друку;30197220-4 Канцелярські скріпки;30197320-5 Степлери;30192110-5 Чорнила та пов’я; 39241200-5 Ножицізана продукція;30192000-1 Офісне приладдя;30192930-9 Ручки-коректори; 24910000-6 Клеї; 22850000-3 Швидкозшивачі та супутнє приладдя</t>
  </si>
  <si>
    <t>359</t>
  </si>
  <si>
    <t>Кут мет., 50*25 мм; Валик 8*180 мм Синтекс; Кисть флейцева 50; Самонаріз для г/к в дерево 3,5*35 Д п=1000; Дюбель 6x40 гриб; Шуруп гартований з потаємною головкою 4,0*50 n=500; Саморіз по дереву 65 мм; Болт з шестигр. гол. з різьбою по всій довжині М8*100; Гайка М-8; Шайба вузька 8*15; Шпаклівка по дереву ІРКОМ 0,35кг; Розчинник сольвент 0,8л; Перетворювач іржі 1л; Лак  "Тікове дерево", 0,75 л; Засіб антигрибковий Sniezka Puma, 500 мл; Лезо сегментне 18мм.; Замок врізний ЕЛЬБОР "Бальзат"; Мастило INTERTOOL, 200 мл; Жилка для трімера Forte ф3мм, 15 м; Грунт емаль по ржі 3 в 1, сіра ТМ "Delfi" 2,8 кг;  Емаль алкідна ПФ-115, темна-зелена ТМ "Delfi" 2,8 кг</t>
  </si>
  <si>
    <t>44212300-2 Конструкції та їх частини; 44511000-5 Ручні знаряддя; 44531300-4 Саморізи;44530000-4 Кріпильні деталі;44531400-5 Болти;44531600-7 Гайки;44532200-0 Шайби; 44831200-6 Шпаклівки;44832000-1 Розчинники; 44820000-4 Лаки; 39830000-9 Продукція для чищення; 39241100-4 Ножі; 44521100-9 Врізні замки; 09211100-2 Моторні оливи; 16810000-6 Частини для сільськогосподарської техніки; Грунт емаль по ржі 3 в 1, сіра ТМ "Delfi" 2,8 кг; Емаль алкідна ПФ-115, темна-зелена ТМ "Delfi" 2,8 кг</t>
  </si>
  <si>
    <t>UA-2023-06-30-007544-a</t>
  </si>
  <si>
    <t>53</t>
  </si>
  <si>
    <t>Новопласт Н31 с Старт 30 кг; Новопласт Н42 фініш 25 кг; Грунтовка Н505 10л; Сітка штукатурка 5*5 (50м)</t>
  </si>
  <si>
    <t>44831000-4 Мастики, шпаклівки, замазки; 44170000-2 Плити, листи, стрічки та фольга, пов’язані з конструкційними матеріалами</t>
  </si>
  <si>
    <t>Сітка гасильна 50х50 2мм поліпропілен</t>
  </si>
  <si>
    <t>37450000-7 Спортивний інвентар для полів і кортів</t>
  </si>
  <si>
    <t>2106-2</t>
  </si>
  <si>
    <t>UA-2023-07-14-006349-a</t>
  </si>
  <si>
    <t>501</t>
  </si>
  <si>
    <t>Гайка М20 кл. 10.9; Гайка М10 кл. 10.9; Гайка М12 кл. 10.9; Болт М12*-50 кл. 10.9 з шайбою; Суперклей гель 3 гр; Підшипник 180304 (6304)</t>
  </si>
  <si>
    <t>44531600-7 Гайки;44531400-5 Болти; 24910000-6 Клеї; 42141000-9 Прямозубі циліндричні зубчасті колеса, зубчасті передачі та приводні елементи</t>
  </si>
  <si>
    <t>Бензин А -95</t>
  </si>
  <si>
    <t>Приватне підприємство "ВИРИЙ"</t>
  </si>
  <si>
    <t>303</t>
  </si>
  <si>
    <t xml:space="preserve">Транспортні послуги по перевезенню команди спортсменів ДЮСШ "Локомотив": 12 липня 2023 року по маршруту м.Фастів-м.Обухів-м.Фастів </t>
  </si>
  <si>
    <t>27</t>
  </si>
  <si>
    <t>1477</t>
  </si>
  <si>
    <t>Лезо; Рукавиці з покриттям; Валік мультиколор 100; Дюбель 6*60; Саморіз блоха; Саморіз по металу 25 мм; Сатен ТУРЦІЯ 25кг; Клей для плитки 102 КРАЙЗЕЛЬ; Профіль УД-27 3,0; Профіль ЦД 3,0; Підвіс прямий 0; іпсокартон 3,0 стіна;  Стрічка флізілінова 200м*15м,6 для лгк; Грунтовка Н505 10л; Плитка ассортимент 30*60; Цемент ТУРЦІЯ 25кг</t>
  </si>
  <si>
    <t>39240000-6 Різальні інструменти 18410000-6 Спеціальний одяг 44511000-5 Ручні знаряддя 44530000-4 Кріпильні деталі;44531300-4 Саморізи 44921000-2 Вапняк і гіпс 24910000-6 Клеї 44334000-0 Профілі;44332000-6 Стрижні (будівельні) 44831000-4 Мастики, шпаклівки, замазки 44112200-0 Підлогове покриття;44111200-3 Цемент 44172000-6 Листи (будівельні);44173000-3 Стрічки</t>
  </si>
  <si>
    <t>1158</t>
  </si>
  <si>
    <t>Профіль головний сістем 3,6 ; Профіль поперечний 1,2; Профіль поперечний 0,6; Кут пристінний 3,0; Підвіс пружинний; Стріжень з гаком 250; Стріжень з кільцем 250 ; Плита АМФ тренто 600*600*13</t>
  </si>
  <si>
    <t>44334000-0 Профілі; 44332000-6 Стрижні (будівельні); 44171000-9 Плити (будівельні)</t>
  </si>
  <si>
    <t>14212320-9 Гранітний щебінь;14211100-4 Пісок природний</t>
  </si>
  <si>
    <t>241-опт</t>
  </si>
  <si>
    <t>Ремонтні роботи приміщень  СК «Машинобудівник»</t>
  </si>
  <si>
    <t>45451200-5 Оббивальні / обшивальні роботи</t>
  </si>
  <si>
    <t>823</t>
  </si>
  <si>
    <t>UA-2023-07-25-009783-a</t>
  </si>
  <si>
    <t>1162</t>
  </si>
  <si>
    <t>Хрестики для укладки плитки 3 мм Суміш для заповнення швів Ceresit 2 кг Валік мультиколор 100; Щітка малярна 56мм Емаль ПФ-115 делфі 2,8 біла; Емаль ПФ-115 делфі 2,8 світло-голуба; Фарба гумова фарбекс бежева 12кг Ніж підсилений з поб. напайками н/сталь(тример) Мішки будівельні Стрічка малярна 45мм 50м Анкер металевий 8 мм х120 мм</t>
  </si>
  <si>
    <t>44115000-9 Будівельна фурнітура 44831000-4 Мастики, шпаклівки, замазки 44511000-5 Ручні знаряддя 44812100-6 Емалі та глазурі;44812000-5 Художні фарби 39241100-4 Ножі 18930000-7 Мішки та пакети 44420000-0 Будівельні товари 44530000-4 Кріпильні деталі</t>
  </si>
  <si>
    <t>UA-2023-07-26-003859-a</t>
  </si>
  <si>
    <t>119/23</t>
  </si>
  <si>
    <t>ШВВП 2х2,5 мм2; ШВВП 2х1,5 мм2  Розподільча коробка; Клемна колодка Підрозетник гіпс; Вимикач двійний; Розетка подвійна Лампа освітлення LED</t>
  </si>
  <si>
    <t>31320000-5 Електророзподільні кабелі 31213100-3 Розподільні коробки;31211340-3 Клеми для плавких запобіжників 31224100-3 Вилки та розетки 31524120-2 Настельні світильники</t>
  </si>
  <si>
    <t>Шина 20х10,0-8</t>
  </si>
  <si>
    <t>34352300-2 Шини для сільськогосподарської техніки</t>
  </si>
  <si>
    <t>ПРИВАТНЕ ПІДПРИЄМСТВО "УКРІНСТРУМЕНТСЕРВІС-К"</t>
  </si>
  <si>
    <t>33679120</t>
  </si>
  <si>
    <t>486</t>
  </si>
  <si>
    <t>44334000-0 Профілі;44332000-6 Стрижні (будівельні) 44170000-2 Плити, листи, стрічки та фольга, пов’язані з конструкційними матеріалами</t>
  </si>
  <si>
    <t>Профіль головний сістем 3,6; Профіль поперечний 1,2; Профіль поперечний 0,6; Кут пристінний 3,0; Підвіс пружинний; Стріжень з гаком 250; Стріжень з кільцем 250 ; Плита АМФ тренто 600*600*13; Плита АМФ тренто 600*600*13</t>
  </si>
  <si>
    <t>Профіль головний сістем 3,6; Профіль поперечний 1,2; Профіль поперечний 0,6; Кут пристінний 3,0; Підвіс пружинний; Стріжень з гаком 250; Стріжень з кільцем 250 ; Плита АМФ тренто 600*600*13</t>
  </si>
  <si>
    <t>Огорожа бетонна розміром 5,32м на 1,5м з встановленням на дитячому майданчику на вул. Свято-Покровській, м. Фастів</t>
  </si>
  <si>
    <t>48</t>
  </si>
  <si>
    <t>UA-2023-07-31-008029-a</t>
  </si>
  <si>
    <t>UA-2023-07-31-006680-a</t>
  </si>
  <si>
    <t>Плита USB 10 мм, 1,25х50м  Саморіз  по дереву 45 мм, 500 шт.</t>
  </si>
  <si>
    <t>44170000-2 Плити, листи, стрічки та фольга, пов’язані з конструкційними матеріалами 44531300-4 Саморізи</t>
  </si>
  <si>
    <t>Піна професійна SOMA Розчинник 1,0 "Уайт Спіриту"; Розчинник соловент великий Кут пластиковий з сіткою,3м Стрічка малярна 25мм 102 Kreisel клейова суміш для плитки, 25 кг Фреза до коси Black Star Грунтовка по іржі ПФ-010М сіра ТМ "Delfi" 2,8 кг; Емаль алкідна ПФ-115, темна-зелена ТМ "Delfi" 2,8 кг; Емаль алкідна ПФ-115, біла глянсова ТМ "Delfi" 2,8 кг;  Емаль алкідна ПФ-115, червона ТМ "Delfi" 0,9 кг; Емаль алкідна ПФ-115, біла глянсова ТМ "Delfi" 0,9 кг; Емаль алкідна ПФ-266, червоно-коричнева ТМ "Delfi" 2,8 кг,; Емаль алкідна ПФ-266, червоно-коричнева ТМ "Delfi" 0,9 кг, Валік з ручкою Велюр 250мм; Пензель плоский "Стандарт 2", натурна щетина, дерев'яна ручка; "Пензель плоский "Стандарт 1,5"; Макловиця 50х150мм; Макловиця 40х140мм; Валик 8*180 мм; Ванночка для валика 300*300; Папір наждачний жовтий №100 Жилка для трімера ф2,7мм, 15 м; Жилка для трімера ф3мм, 15 м; Жилка для трімера ф2,7 мм, 15 м зірка Дюбель з гриб. Комірцем забивний 6*40 (жовтий) Гіпс будівельний (SATEN) VIPGIPS,25 кг Нитка капронова 15м</t>
  </si>
  <si>
    <t>44110000-4 Конструкційні матеріали 44832000-1 Розчинники 44210000-5 Конструкції та їх частини 44420000-0 Будівельні товари 24910000-6 Клеї 42670000-3 Частини та приладдя до верстатів 44810000-1 Фарби;44812100-6 Емалі та глазурі 44511000-5 Ручні знаряддя;44510000-8 Знаряддя 44921100-3 Гіпс 44530000-4 Кріпильні деталі 16810000-6 Частини для сільськогосподарської  техніки  19440000-2 Синтетичні нитки та пряжа</t>
  </si>
  <si>
    <t>Послуга з розподілу електричної енергії</t>
  </si>
  <si>
    <t xml:space="preserve">АТ "Укрзалізниця" філія "Енергозбут" ВП "Київське регіональне відділення "Енергозбут" </t>
  </si>
  <si>
    <t>40150221</t>
  </si>
  <si>
    <t>ЕЕЦ 23010107731329</t>
  </si>
  <si>
    <t>Сітка ф. воріт д.5мм капрон 100х100 (5м); Сітка ф. воріт д.5мм капрон 100х100 (3м)</t>
  </si>
  <si>
    <t>37451000-4 Спортивний інвентар для полів</t>
  </si>
  <si>
    <t>0308-1</t>
  </si>
  <si>
    <t>Навчання у сфері здійснення публічних закупівель</t>
  </si>
  <si>
    <t>80511000-9 Послуги з навчання персоналу</t>
  </si>
  <si>
    <t>ТОВАРИСТВО З ОБМЕЖЕНОЮ ВІДПОВІДАЛЬНІСТЮ "АКАДЕМІЯ РАДНИК"</t>
  </si>
  <si>
    <t>35290966</t>
  </si>
  <si>
    <t>683</t>
  </si>
  <si>
    <t>Ролети тканинні</t>
  </si>
  <si>
    <t>39515410-2 Внутрішні жалюзі</t>
  </si>
  <si>
    <t>КРІТ ІГОР ФЕДОРОВИЧ</t>
  </si>
  <si>
    <t>2231312414</t>
  </si>
  <si>
    <t>1708-1</t>
  </si>
  <si>
    <t>ТОВАРИСТВО З ОБМЕЖЕНОЮ ВІДПОВІДАЛЬНІСТЮ "ТОРГОВИЙ ДІМ "СПОРТ"</t>
  </si>
  <si>
    <t>35488699</t>
  </si>
  <si>
    <t>644</t>
  </si>
  <si>
    <t>Велотренажер Inpire CB1 Cardio Air Bike; Бігова доріжка TS4; Шведська стенка  ELIT (драбина+лава+турнік+навіс для пресу)</t>
  </si>
  <si>
    <t>37441300-4 Велотренажери; 37441100-2 Бігові доріжки37420000-8 Гімнастичний інвентар</t>
  </si>
  <si>
    <t>Масло2-х тактне; Жилка для трімера ф3мм, 100 м.</t>
  </si>
  <si>
    <t>09210000-4 Мастильні засоби; 16810000-6 Частини для сільськогосподарської техніки</t>
  </si>
  <si>
    <t>Прапор України</t>
  </si>
  <si>
    <t>35821000-5 Прапори</t>
  </si>
  <si>
    <t>НІКОЛАЄНКО НАДІЯ ВЯЧЕСЛАВІВНА</t>
  </si>
  <si>
    <t>3176019681</t>
  </si>
  <si>
    <t>160</t>
  </si>
  <si>
    <t>Нівелір STURM 1040-16GR</t>
  </si>
  <si>
    <t>43830000-0 Електричні інструменти</t>
  </si>
  <si>
    <t>46</t>
  </si>
  <si>
    <t>Комплект постельної білизни</t>
  </si>
  <si>
    <t>Лампи освітлення ЛЕД Horoz 3W синя</t>
  </si>
  <si>
    <t>Генератор бензиновий 6.0 - 6.5 кВт 4-х тактний електрозапуск (5710491)</t>
  </si>
  <si>
    <t>31510000-4 Електричні лампи розжарення</t>
  </si>
  <si>
    <t>ПРИХОДЬКО ЛЮБОВ МИХАЙЛІВНА</t>
  </si>
  <si>
    <t>1992613629</t>
  </si>
  <si>
    <t>2108/23</t>
  </si>
  <si>
    <t>39512000-4 Постільна білизна</t>
  </si>
  <si>
    <t>КАРПЕНКО АЛЛА ЄВГЕНІВНА</t>
  </si>
  <si>
    <t>2268916682</t>
  </si>
  <si>
    <t>55</t>
  </si>
  <si>
    <t>31121200-2 Генераторні установки з двигуном із іскровим запалюванням</t>
  </si>
  <si>
    <t>Різьба коротка стальна 20 (катанка);  Труба KOER 25х4,2 PN20 PPR Композит Бальзат;  Муфта 25 x ¾ ВР PPR KOER; Коліно KOER 90 х 25 PPR; Коліно KOER 45 х 25 PPR; Кран кульовий Solomon 1/2" 3В КБ В1008 PN40 метелик; Муфта 25 x ½»  3Р PPR KOER; Труба ПП VS Plasn 50/2000 мм; Коліно ПП  VS Plast 50/45*; Коліно ПП  VS Plast 50/90*; Каналіз. кріплення 50; Американка згін пряма 1/2" латунь WATERPRO; Резинка каналізаційна ущільнення ф 50; Кран кульовий 1. 1/2» ВВ ричаг СК ГГБ; Конектор для шлангу 3/4" Gold Line Bradas; Адаптер для конектора ¾» В; Конектор 3/4" ЛЮКС з аква стопом UKR-036; Адаптер з'єднувальний UKR-024; Кріплення сидіння "ракушка" до унітазу</t>
  </si>
  <si>
    <t>44167000-8 Трубна арматура різна;44163100-1 Труби;44163240-4 Трубні муфти;44167300-1 Коліна, трійники та арматура до труб;44163200-2 Трубна арматура</t>
  </si>
  <si>
    <t>UA-2023-08-23-007381-a</t>
  </si>
  <si>
    <t>381</t>
  </si>
  <si>
    <t>Ізоляційна стрічка синя 25м; Фарба фасадна МГФ М690 ECO FASSADE 14 кг; Фарба латексна МГФ М100 Mattlatex 7кг; Фарбник; Фарба фасадна МГФ М690 ECO FASSADE 3,5 кг; Емаль алкідна ПФ-115, жовта, ТМ "Delfi" 2,8 кг; Гіпс будівельний (IZO) VIPGIPS,30 кг; Гіпс будівельний (SATEN) VIPGIPS,25 кг; Циліндровий механізм Імперіал 60 мм; Ручка металопластик; Стрічка малярна 25мм*20м; Стрічка малярна 38мм*20м; Прожектор 30 W; Сітка фасадна 145г зелена; Макловиця 50х150мм; Макловиця 40х140мм; Кисть англійська Hand Tool малярна 2"; Папір наждачний жовтий №150; Кюветка малярна; Валік синтетичний з ручкою; Валік синтетичний з ручкою, 150 мм; Кисть англійська Hand Tool малярна 2"; Кисть плоска 2; Наждачка на липучці 125 №80; Пензель натурна щетина, 40 мм; Пензель натурна щетина, 50 мм; Сверло ф8мм; Лак акриловий/дзз дуб, ТМ Максіма; Диск пелюстковий; Анкер під ключ; Шайба збільшена М-8; Саморіз по дереву 35 мм;  Дюбель 5*35мм; Шайба збільшена М-6; Болт з шестигр. гол. з різьбою по всій довжині; Грунт ТМ МГФ, 10л; Грунт Артісан №7, 5 л; Грунт ТМ МГФ, 10л; Грунт Артісан №7, 5 л</t>
  </si>
  <si>
    <t>31651000-4 Електроізоляційна стрічка; 44810000-1 Фарби; 44921100-3 Гіпс; 44521100-9 Врізні замки;44523300-5 Фурнітура; 44425000-5 Кільця, прокладки, смужки, вставки та ущільнювачі; 31527200-8 Світильники зовнішнього освітлення; 31527200-8 Світильники зовнішнього освітлення; 44170000-2 Плити, листи, стрічки та фольга, пов’язані з конструкційними матеріалами; 44170000-2 Плити, листи, стрічки та фольга, пов’язані з конструкційними матеріалами; 44170000-2 Плити, листи, стрічки та фольга, пов’язані з конструкційними матеріалами; 44511000-5 Ручні знаряддя;44512910-4 Свердла; 44820000-4 Лаки; 14811300-2 Точильні круги; 44531000-1 Кріпильні деталі з наріззю;44532200-0 Шайби;44531300-4 Саморізи;44531400-5 Болти; 44830000-7 - Мастики, шпаклівки, замазки та розчинники; 44831200-6 Шпаклівки</t>
  </si>
  <si>
    <t>82</t>
  </si>
  <si>
    <t>Коректор водний Е 41312; Скотч 48*66 ХАСК; Скотч 12*30 Office; Скотч 12*30 Office; Стержень Piano 673 аналог Cello Maxriter; Скріпки 25 мм Е41001 трик.; Папір 500 арк Office 80г Smart Line; Калькулятор BS- 8888 ВК; Книга канц. 60 арк. Кліт. Бріск офсет. ТВ-23</t>
  </si>
  <si>
    <t>30192930-9 Ручки-коректори;30192000-1 Офісне приладдя;30197321-2 Антистеплери;30192121-5 Кулькові ручки;30197000-6 Дрібне канцелярське приладдя;30197630-1 Папір для друку; 30141200-1 Настільні калькулятори; 22810000-1 Паперові чи картонні реєстраційні журнали</t>
  </si>
  <si>
    <t>UA-2023-09-20-007121-a</t>
  </si>
  <si>
    <t>1167</t>
  </si>
  <si>
    <t>Диск для тримера; Цемент ТУРЦІЯ 25кг; Емаль ПФ-115 делфі 2,8 блакитна; Профіль 3 м; Замок врізний; Совок на ручці</t>
  </si>
  <si>
    <t>14811000-9 Жорнові камені, точильні камені та круги; 44111200-3 Цемент; 44812100-6 Емалі та глазурі; 44334000-0 Профілі; 44521100-9 Врізні замки; 39224350-6 Совки</t>
  </si>
  <si>
    <t>UA-2023-09-20-009951-a</t>
  </si>
  <si>
    <t>1168</t>
  </si>
  <si>
    <t>Праймер бітумний; Макловиця 30х40; Рукавиці кольорові</t>
  </si>
  <si>
    <t>44831000-4 Мастики, шпаклівки, замазки; 44511000-5 Ручні знаряддя; 18410000-6 Спеціальний одяг</t>
  </si>
  <si>
    <t>Лак паркетний ПФ-231  "Farbex" 2,3 кг</t>
  </si>
  <si>
    <t>44820000-4 Лаки</t>
  </si>
  <si>
    <t>1169</t>
  </si>
  <si>
    <t>Послуга з облаштування фотозони до Дня фізичної культури та спорту</t>
  </si>
  <si>
    <t>79932000-6 Послуги з оформлення інтер’єру</t>
  </si>
  <si>
    <t>ШЕВЧЕНКО ОЛЕКСАНДР ВІТАЛІЙОВИЧ</t>
  </si>
  <si>
    <t>2942410099</t>
  </si>
  <si>
    <t>343</t>
  </si>
  <si>
    <t>Валік "Сінтекс" 100 мм; Ручка для валіка; Щітка, 70мм; Віник</t>
  </si>
  <si>
    <t>Валік "Сінтекс" 100 мм.; Ручка для валіка; 39224200-0 Щітки;39224300-1 Мітли, щітки та інше прибиральне приладдя</t>
  </si>
  <si>
    <t xml:space="preserve">Транспортні послуги по перевезенню команди спортсменів ДЮСШ "Локомотив"  23  вересня 2023 року по маршруту м.Фастів-м.Обухів-м.Фастів </t>
  </si>
  <si>
    <t>34</t>
  </si>
  <si>
    <t>Послуги з постачання пакетів оновлень (компонентів) комп'ютерної програми "Комплексна система автоматизація підприємства "IS-pro" (ІС-ПРО)</t>
  </si>
  <si>
    <t>72268000-1 Послуги з постачання програмного забезпечення</t>
  </si>
  <si>
    <t>ТОВАРИСТВО З ОБМЕЖЕНОЮ ВІДПОВІДАЛЬНІСТЮ "ІНТЕЛЕКТ-СЕРВІС"</t>
  </si>
  <si>
    <t>22902418</t>
  </si>
  <si>
    <t>1273</t>
  </si>
  <si>
    <t>2709-1</t>
  </si>
  <si>
    <t>РУТКОВСЬКА НАДІЯ РОМАНІВНА</t>
  </si>
  <si>
    <t>2303720904</t>
  </si>
  <si>
    <t>052</t>
  </si>
  <si>
    <t>Дзеркало 800х1600; Шкірозамінник; Шумоізоляійна самоклейка</t>
  </si>
  <si>
    <t>39299300-7 Скляні дзеркала; 19143000-0 Штучна шкіра; 19730000-2 Штучні волокна</t>
  </si>
  <si>
    <t>Ремонт картриджа Canon 057; Заправка картриджа Canon 057 тонером Static Control Black HP; Ремонт ноутбука (програмно-налагоджувальні роботи)</t>
  </si>
  <si>
    <t>50312000-5 Технічне обслуговування і ремонт комп’ютерного обладнання; 50320000-4 - Послуги з ремонту і технічного обслуговування персональних комп’ютерів</t>
  </si>
  <si>
    <t>РУТКОВСЬКИЙ ДМИТРО ВАЛЕРІЙОВИЧ</t>
  </si>
  <si>
    <t>3297717854</t>
  </si>
  <si>
    <t>83</t>
  </si>
  <si>
    <t>30192113-6 Чорнильні картриджі</t>
  </si>
  <si>
    <t>Контейнер з чорнилом Epson L100/L200 black (чорний) (С13Т66414А) 70 мл; Контейнер з чорнилом Epson L222 Epson 664 Cyap (синій) 70 мл С13Т66424А;  Контейнер з чорнилом Epson L222 Epson 664 Magenta (червоний); Контейнер з чорнилом Epson L222 Epson 664 Yellow (жовтий) 70 мл С13Т66444А</t>
  </si>
  <si>
    <t>84</t>
  </si>
  <si>
    <t>32420000-3 Мережеве обладнання; 30192113-6 Чорнильні картриджі</t>
  </si>
  <si>
    <t>Роутер Xiaomi WiFi Router; Комутатор 8 port Ethernet 10/100/1000  (RJ-45); Мережева плата PCI-E х 1 Gigabit Ethernet RTL8111C; Контейнер з чорнилом Epson L100/L200 black (чорний) (С13Т66414А) 70 мл; Контейнер з чорнилом Epson L222 Epson 664 Cyap (синій) 70 мл С13Т66424А; Контейнер з чорнилом Epson L222 Epson 664 Magenta (червоний) 70 мл С13Т66434А; Контейнер з чорнилом Epson L222 Epson 664 Yellow (жовтий) 70 мл С13Т66444А</t>
  </si>
  <si>
    <t>UA-2023-10-05-007727-a</t>
  </si>
  <si>
    <t xml:space="preserve">Транспортні послуги по перевезенню команди спортсменів ДЮСШ "Локомотив" 30 вересня 2023 року по маршруту м.Фастів-с.Шкарівка Білоцерківського району-м.Фастів </t>
  </si>
  <si>
    <t>36</t>
  </si>
  <si>
    <t>UA-2023-10-05-007958-a</t>
  </si>
  <si>
    <t xml:space="preserve">Транспортні послуги по перевезенню команди спортсменів ДЮСШ "Локомотив" 8 жовтня 2023 року по маршруту м.Фастів-с.Шкарівка Білоцерківського району-м.Фастів </t>
  </si>
  <si>
    <t>39</t>
  </si>
  <si>
    <t>Човен байдарка двійка; Човен байдарка одиночка</t>
  </si>
  <si>
    <t>34522600-8 Веслові човни</t>
  </si>
  <si>
    <t>АНДРЄЄВ ВІКТОР ВАЛЕРІЙОВИЧ</t>
  </si>
  <si>
    <t>2386418373</t>
  </si>
  <si>
    <t>05/10</t>
  </si>
  <si>
    <t>Головко Дмитро Олегович</t>
  </si>
  <si>
    <t>UA-2023-10-13-006808-a</t>
  </si>
  <si>
    <t>1174</t>
  </si>
  <si>
    <t>Стяжка пластик 8х240; Щітка макловиця 70мм; Папір наждачний; Плінтус "Тіс" 2,5 м; Фуртнітура (кути); Лак  по дереву "ТЕКСТУРА"; Стрічка малярна 45мм 50м; Розподільча коробка; Клемна колодка; Трос металевий діаметр 4,5 мм; Стяжка металева; Сатенгіпс білий; Ізолента; Грунтовка НОВОЛ 10 л.; Терка пластик; Профіль СД; Кут перфорований 3м; Фарба гумова фарбекс сіра 12 кг; Фарба гумова фарбекс сіра 3,6 кг; Емаль ПФ-115 делфі 2,8</t>
  </si>
  <si>
    <t>44530000-4 Кріпильні деталі; 44110000-4 Конструкційні матеріали; 44820000-4 Лаки; 44425000-5 Кільця, прокладки, смужки, вставки та ущільнювачі; 31213100-3 Розподільні коробки;31210000-1 Електрична апаратура для комутування та захисту електричних кіл; 44311000-3 Металеві троси;44310000-6 Вироби з дроту; 44921000-2 Вапняк і гіпс; 31651000-4 Електроізоляційна стрічка; 44831000-4 Мастики, шпаклівки, замазки; 39224300-1 Мітли, щітки та інше прибиральне приладдя; 44330000-2 Будівельні прути, стрижні, дроти та профілі; 44810000-1 Фарби</t>
  </si>
  <si>
    <t>UA-2023-10-12-004895-a</t>
  </si>
  <si>
    <t>1175</t>
  </si>
  <si>
    <t>М'яч волейбольний ЛЕГЕНД Україна; Ракетки великого тенісу 16х19,; Фішки для розмітки поля на підставці Play Game (50 шт.); Фішка тренувальна Play Game 23 см; М'яч настільного тенісу</t>
  </si>
  <si>
    <t>37452900-0 Волейбольний інвентар;37452730-7 Тенісні ракетки;37451710-4 Обладнання для розмітки футбольних полів;37451730-0 Футбольні тренажери; 37461510-5 М’ячі для настільного тенісу</t>
  </si>
  <si>
    <t>UA-2023-10-13-007511-a</t>
  </si>
  <si>
    <t>33</t>
  </si>
  <si>
    <t>Пакети для сміття 35л/30 шт.; Корзина для паперів чорн.; Гачок меблевий</t>
  </si>
  <si>
    <t>19640000-4 Поліетиленові мішки та пакети для сміття; 39224340-3 Відра для сміття; 39200000-4 Меблева фурнітура</t>
  </si>
  <si>
    <t>18/10</t>
  </si>
  <si>
    <t>44310000-6 Вироби з дроту; 44330000-2 Будівельні прути, стрижні, дроти та профілі</t>
  </si>
  <si>
    <t>Труба ДСТУ д. 89 мм т. 4.0 мм; Електроди моноліт 3 мм</t>
  </si>
  <si>
    <t xml:space="preserve">Транспортні послуги по перевезенню команди спортсменів ДЮСШ "Локомотив" 15 жовтня 2023 року по маршруту м.Фастів-м.Обухів-м.Фастів </t>
  </si>
  <si>
    <t>Машинка для розмітки футбольних полів (ролікова) ТС-0009-Р</t>
  </si>
  <si>
    <t xml:space="preserve">31210000-1 Електрична апаратура для комутування та захисту електричних кіл; 31521000-4 Світильники; 31410000-3 Гальванічні елементи; 31221000-1 Електричні реле;31224300-5 З’єднувальні коробки; </t>
  </si>
  <si>
    <t xml:space="preserve">Батарейка; Клема; Клемник; Розподільча коробка; Лампа діодна; Світильник; Суморочне реле; Суморочне реле; Короб 25х16 мм; Інструмент зняття ізоляції; Скоба; 44512000-2 Ручні інструменти різні;44511000-5 Ручні знаряддя </t>
  </si>
  <si>
    <t>37451710-4 Обладнання для розмітки футбольних полів</t>
  </si>
  <si>
    <t>1181</t>
  </si>
  <si>
    <t>Транспортні послуги по перевезенню команди спортсменів ДЮСШ "Локомотив" 21 жовтня 2023 року по маршруту м. Фастів - м. Бородянка - м. Фастів</t>
  </si>
  <si>
    <t>61</t>
  </si>
  <si>
    <t>Транспортні послуги по перевезенню команди спортсменів ДЮСШ "Локомотив" 22 жовтня 2023 року по маршруту м. Фастів - м. Обухів - м. Фастів</t>
  </si>
  <si>
    <t>62</t>
  </si>
  <si>
    <t>Транспортні послуги по перевезенню команди спортсменів ДЮСШ "Локомотив" 22 жовтня 2023 року по маршруту  м. Фастів - м. Київ - м. Фастів- м. Київ - м. Фастів</t>
  </si>
  <si>
    <t>63</t>
  </si>
  <si>
    <t>Перетворювач іржі ПРК-1 1л; Рукавиці робочі; Масло Штіль 2-х тактне, 1 л; Жилка зірка 15 м</t>
  </si>
  <si>
    <t>44830000-7 Мастики, шпаклівки, замазки та розчинники; 18410000-6 Спеціальний одяг; 09211100-2 Моторні оливи; 16810000-6 Частини для сільськогосподарської техніки</t>
  </si>
  <si>
    <t>352</t>
  </si>
  <si>
    <t>Емаль ПФ-115 делфі 2,8 біла; Саморіз 4,8х25 зелений; Гайка М-6;  Гайка-колпак М-6; Шайба М-6;  Болт М-8х60;  Гайка М-8; Шайба М-8; Шайба М-10; Саморіз пометалу 25мм; Вапно-паста 3 кг; Замок навісний Гюссам 50мм; Стрічка малярна 0,048х40м; Щітка малярна 70 мм; Валік "Мультиколор" 100 мм; Біта під гіпсокартон; Держак для щітки підлоги; Бур 6х160; Сверло д. 8,5; Сверло д. 6</t>
  </si>
  <si>
    <t>44810000-1 Фарби; 44531300-4 Саморізи;44531600-7 Гайки;44532200-0 Шайби;44531400-5 Болти; 44920000-5 Вапняк, гіпс і крейда; 44521210-3 Навісні замки; 44425000-5 Кільця, прокладки, смужки, вставки та ущільнювачі; 44511000-5 Ручні знаряддя</t>
  </si>
  <si>
    <t>72260000-5 Послуги, пов’язані з програмним забезпеченням</t>
  </si>
  <si>
    <t>ПРИВАТНЕ ПІДПРИЄМСТВО "ІНФОРМАЦІЙНО - АНАЛІТИЧНИЙ ЦЕНТР КОМП'ЮТЕРНИХ ФІНАНСОВИХ ТЕХНОЛОГІЙ "ФІНТЕХ - ЧЕРКАСИ"</t>
  </si>
  <si>
    <t>Послуги з обслуговування програмного забезпечення  M.E. Doc IS» (локальна) Модуль «Звітність» і пакети оновлення на рік</t>
  </si>
  <si>
    <t>72261000-2 Послуги з обслуговування програмного забезпечення</t>
  </si>
  <si>
    <t>ПРИВАТНЕ ПІДПРИЄМСТВО "ЛОТОС"</t>
  </si>
  <si>
    <t>24886095</t>
  </si>
  <si>
    <t>01-10/2023</t>
  </si>
  <si>
    <t>Грамота А4 спорт.</t>
  </si>
  <si>
    <t>22820000-4 Бланки</t>
  </si>
  <si>
    <t>37</t>
  </si>
  <si>
    <t>UA-2023-10-27-007776-a</t>
  </si>
  <si>
    <t>33761000-2 Туалетний папір;33763000-6 Паперові рушники для рук; 39811100-1 Освіжувачі повітря; 18420000-9 Аксесуари для одягу;  39831200-8 Мийні засоби;39831240-0 Засоби для чищення; 39224000-8 Мітли, щітки та інше господарське приладдя;39224320-7 Губки</t>
  </si>
  <si>
    <t>Туалетний папір Обухів; Паперові рушники Диво 2шт.; Автоматичний освіжувач повітря Глейд 269мл запаска Джерельна Свіжість; Гумові рукавиці Фрекен Бок  М; Білизна Милам 1л; Сантрі Милам Гель 1000мл для сантехніки; Засіб для миття вікон "Бджілка" 500мл; "Бджілка" мультифункціональна 500мл; Засіб для миття підлоги Бджілка 1000мл; Порошок для чищення Містер Лимон 500гр; Рідке мило Фреш джус 460мл Грейпфрут; Серветка для прибирання Фрекен Бок Фламенко 5шт; Кухонна губка Фрекен Бок Максима 5шт; Шкребок металевий Фрекен Бок 2шт</t>
  </si>
  <si>
    <t>UA-2023-10-27-008138-a</t>
  </si>
  <si>
    <t>14</t>
  </si>
  <si>
    <t>Пакети для сміття ПроСервіс 35л/100; Кухонна губка Фрекен Бок Максима, 5 шт.; Милам Гель 1000мл для сантехніки; Рідке мило Милам 5000мл Грейпфрут; Сантрі Милам Гель 1000мл для сантехніки; Засіб для миття вікон "Бджілка" 500мл; Засіб для миття підлоги Бджілка 1000мл; Засіб для чищення Містер Лимон 500гр; Засіб для чищення Сан Клин Сантик для сантех. 750 мл; SAVO 500 мл проти плисняви; Засіб Сан Клин 1200мл для чистки труб; Туалетний папір Обухів; Паперовий рушник V складання 160; Мило Шик 5*70гр; Мило Шик 180гр Господарське 72% СИЛА</t>
  </si>
  <si>
    <t>19640000-4 Поліетиленові мішки та пакети для сміття; 39224320-7 Губки; 39831200-8 Мийні засоби;39831240-0 Засоби для чищення;39830000-9 ; Продукція для чищення; 33761000-2 Туалетний папір;33763000-6 Паперові рушники для рук; 33711900-6 Мило</t>
  </si>
  <si>
    <t>Насіння трави газонної "Разенлюкс"</t>
  </si>
  <si>
    <t>03111000-2 Насіння</t>
  </si>
  <si>
    <t>64</t>
  </si>
  <si>
    <t>40</t>
  </si>
  <si>
    <t>Фотопапір 180г А-4 Macig 100 шт; Календар буд 2024 на спіралі Експрес KD20; Календар кварт 2024 3 пружини 1 рекл поле; Календар кварт 2024 1 пружини Axent 8801-24-5; Файл А4 40 мкр глянець Е31107 (100шт.); Папір 500 арк А 4 IQ Economy+; Реєстратор А4 7 см Е39721; Реєстратор А4 5 см ВМ 3012 рожев 10с; Картон А4 для прошивки документів 100шт.; Ручка масляна Radius i- Pen; Олівець прост. HB Grip-rite 900ЕМ; Коректор "25 секунд "Kores (66817R); Клей-олівець 36г Norma 4630 PVP; Блок мікс 90*90*1000 Крок;  Блок клейк 75*75мм Axent 2314 голуб; Маркер текст 4 шт. пастель Axent 2533 тонк; Щоденник датов 2024 А5 Miradur</t>
  </si>
  <si>
    <t>22993100-8 Фоточутливі папір або картон; 22900000-9 Друкована продукція різна; 22850000-3 Швидкозшивачі та супутнє приладдя; 30197630-1 Папір для друку;30197210-1 Теки-реєстратори;30197600-2 Оброблені папір і картон;30192121-5 Кулькові ручки;30192130-1 Олівці;30192160-0 Коректори;30192000-1 Офісне приладдя;30199000-0 Паперове канцелярське приладдя та інші паперові вироби;30199120-7 Самокопіювальний папір;30192125-3 Маркери; 22817000-0 Щоденники та персональні органайзери</t>
  </si>
  <si>
    <t>UA-2023-11-03-010643-a</t>
  </si>
  <si>
    <t>371</t>
  </si>
  <si>
    <t>UA-2023-11-03-010854-a</t>
  </si>
  <si>
    <t>372</t>
  </si>
  <si>
    <t>24910000-6 Клеї</t>
  </si>
  <si>
    <t>Клей для плитки 102 КРАЙЗЕЛЬ, 25 кг</t>
  </si>
  <si>
    <t>1193</t>
  </si>
  <si>
    <t>Послуги з обслуговування програмного забезпечення Інформаційно-програмного комплексу «Місцевий бюджет»; Послуги з обслуговування програмного забезпечення модуля інтеграції з IAC "LOGICA"</t>
  </si>
  <si>
    <t>37181312</t>
  </si>
  <si>
    <t>0211</t>
  </si>
  <si>
    <t>Фарба ТМ "Delfi" 3х1 графіт 2,8 кг; Емаль ПФ-115, блакитна ТМ "Delfi" 2,8 кг; Дюбель 80х100; Круг пелюстковий наждак; Мішки будівельні; Валік мультиколор 100; Замок врізний</t>
  </si>
  <si>
    <t>44810000-1 Фарби;44812100-6 Емалі та глазурі; 44530000-4 Кріпильні деталі; 14811300-2 Точильні круги; 19640000-4 Поліетиленові мішки та пакети для сміття; 44512000-2 Ручні інструменти різні; 44521100-9 Врізні замки</t>
  </si>
  <si>
    <t>Круг алмазний Полакс 125. ; Круг відрізний 125; Анкер металевий 12х150; Клей для плитки 102 КРАЙЗЕЛЬ; Затірка Церезіт 2 кг сіра; Емаль ПФ-115, біла ТМ "Delfi" 2,8 кг; Фарбник МГФ; Фарба МГФ 14 кг; Фарба МГФ 7 кг; Щітка малярна 70 мм; Шпатель гумовий; Валік "Йошимато" 250мм</t>
  </si>
  <si>
    <t>14811300-2 Точильні круги; 44530000-4 Кріпильні деталі; 24910000-6 Клеї; 44831000-4 Мастики, шпаклівки, замазки; 44812100-6 Емалі та глазурі;44810000-1 Фарби; 44511000-5 Ручні знаряддя</t>
  </si>
  <si>
    <t>Транспортні послуги по перевезенню команди спортсменів ДЮСШ "Локомотив" 05 листопада 2023 року по маршруту м. Фастів - м. Обухів - м. Фастів</t>
  </si>
  <si>
    <t>Масло синтетичне моторне для генератора, 4 л.</t>
  </si>
  <si>
    <t>09211000-1 Мастильні оливи та мастильні матеріали</t>
  </si>
  <si>
    <t>Обслуговування системи безпеки відеоспостереження за адресою: м. Фастів, вул. Брандта,65</t>
  </si>
  <si>
    <t>09</t>
  </si>
  <si>
    <t>Свічка тримера; Кран бензогенератора</t>
  </si>
  <si>
    <t>34312000-7 Частини двигунів</t>
  </si>
  <si>
    <t>626</t>
  </si>
  <si>
    <t>Автомат 160А; Клема; Батарейка;  Кабель сіп. 2х25 мм2; Термоусадка; Реле напруги 63А; Вилка; Розетка силова; Вилка силова; Розетка силова; Наконечник 25 мм; Наконечник 35 мм; Стяжка пластик 8х200 мм; Стяжка пластик 8х400 мм</t>
  </si>
  <si>
    <t>31211310-4 Автоматичні вимикачі;31211340-3 Клеми для плавких запобіжників; 31410000-3 Гальванічні елементи; 44320000-9 Кабелі та супутня продукція; 31650000-7 Ізоляційне приладдя; 31221400-5 Реле змінної напруги;31224100-3 Вилки та розетки;31224000-2 З’єднувачі та контактні елементи; 44532000-8 Кріпильні деталі без нарізі</t>
  </si>
  <si>
    <t>67</t>
  </si>
  <si>
    <t>ПРИВАТНЕ ПІДПРИЄМСТВО "ВАЛЕНТИНА-2000"</t>
  </si>
  <si>
    <t>30293276</t>
  </si>
  <si>
    <t>23/11/16-1</t>
  </si>
  <si>
    <t>23/11/16-2</t>
  </si>
  <si>
    <t>403</t>
  </si>
  <si>
    <t>Електроди 3 мм, 2,5 кг; Трос оцінкований діам. 4мм; Ізоляційна стрічка синя 25м; Клей епоксідний, 300 мл; Косильна жилка; Муфта труби; Рукавиці робочі прогумовані; Рукавички х/б з ПВХ крапкою; Масло Штіль 2-х тактне оригінал, 1 л; Емаль алкідна ПФ-115 жовта, ТМ "Delfi" 2,8 кг;  Емаль алкідна ПФ-115П синя, ТМ "Delfi" 2,8 кг;  Емаль алкідна ПФ-115 жовта, ТМ "Delfi" 0,9 кг; Фарба МГФ 1,4 кг; Колор тон МГФ, 100 мл.; ФУМ стрічка велика; Кюветка 320 мм.; Макловиця; Ручка для валика 8 мм; Щітка флейцева 70мм; Пензель англійський 3" натуральна щетина, дерев'яна ручка; Бур SDS 12х260; Бур SDS 12х600; Розчинник мал.; Лак ПФ-170, 0,75мл.; Дюбель 6/40 гриб; Саморіз універсальний 3*19мм; Скоба 10мм; Саморіз універсальний 3,2*16мм.; Дюбель потаємний забивний 8*100 (жовтий) п=50; Болт з шестигр. гол. з різьбою по всій довжині М8*20; Саморіз універсальний 3,2*90мм; Саморіз 5*60мм; Саморізи 3,2*55мл; Гайка М-8; Анкер 12/100; Самонаріз 4,2*65мм;  Дюбель потаємний забивний 8*120 (жовтий) п=50; Саморіз 25 метал; Саморіз по дереву 65 мм; Саморіз покрівельний 5,5*25 RAL 6005; Кутник 100*100 мет; Скотч двохсторонній 15*5м; Замок навісний 60мм; Петлі дверні; Петля замочна; Лампа світлодіодна,7 Вт</t>
  </si>
  <si>
    <t>44315200-3 Зварювальні матеріали;44311000-3 Металеві троси; 31651000-4 Електроізоляційна стрічка; 24910000-6 Клеї; 16810000-6 Частини для сільськогосподарської техніки; 44163240-4 Трубні муфти; 18410000-6 Спеціальний одяг; 09211000-1 Мастильні оливи та мастильні матеріали; 44812100-6 Емалі та глазурі;44810000-1 Фарби; 44424200-0 Клейкі стрічки; 44511000-5 Ручні знаряддя;44512000-2 Ручні інструменти різні; 44832100-2 Розчинники лаків і фарб; 44820000-4 Лаки; 44530000-4 Кріпильні деталі;44531300-4 Саморізи;44532000-8 Кріпильні деталі без нарізі;44531400-5 Болти;44531600-7 Гайки; 44212510-7 Кутові профілі; 30190000-7 Офісне устаткування та приладдя різне; 44521000-8 Навісні та врізні замки різні;44523100-3 Петлі; 31520000-7 Світильники та освітлювальна арматура</t>
  </si>
  <si>
    <t>432</t>
  </si>
  <si>
    <t>Папір наждачний жовтий; Валик з ручкою Мультиколор 150x47x6; Ручка на молоток, 300 мм; Лопатка пластикова снігоприбиральна без держака; Перчатки прорезинені тонки ТМ "Farbex"; Підложка фольгована 3мм; В'язальний дріт ф1,2 мм; Саморіз по дереву 75 мм; Дюбель з гриб. комірцем забивний 6*40; Дюбель з гриб. комірцем забивний 6*60; Дюбель "DRIVA" 12*28 мм; Саморізи по дереву 55 мм; Саморізи по дереву 45 мм; Саморіз по дереву 35мм; Розчинник аналог "Уайт Спіриту", 4 л.</t>
  </si>
  <si>
    <t>44511000-5 Ручні знаряддя; 18420000-9 Аксесуари для одягу; 44190000-8 Конструкційні матеріали різні; 44310000-6 Вироби з дроту; 44531300-4 Саморізи;44530000-4 Кріпильні деталі; 44830000-7 Мастики, шпаклівки, замазки та розчинники</t>
  </si>
  <si>
    <t>UA-2023-12-12-006020-a</t>
  </si>
  <si>
    <t>434</t>
  </si>
  <si>
    <t>Цвяхи шиферні 5*120мм.; Самонаріз з буром для кріплення в дерево 4,8*25 п=250 ZN; Самонаріз з буром для кріплення в дерево 4,8*19 п=250 ZN; Силикон санітарний ТМ "Mounter"; Замочна петля №2 30*60. Пряма ф15; Замок накладний (краб) АРІКО; Засув гаражний 380мм; Петля точена ф.22 мм</t>
  </si>
  <si>
    <t>44530000-4 Кріпильні деталі;44531300-4 Саморізи; 44831000-4 Мастики, шпаклівки, замазки; 44523100-3 Петлі;44521210-3 Навісні замки;44522300-8 Частини навісних замків</t>
  </si>
  <si>
    <t>Вивіз негабаритного сміття з навантажувачем</t>
  </si>
  <si>
    <t>90512000-9 Послуги з перевезення сміття</t>
  </si>
  <si>
    <t>209</t>
  </si>
  <si>
    <t>69</t>
  </si>
  <si>
    <t>Наконечник; Клема; Батарейка; ПВС 3х2,5 мм2; ПВ 3 1х6 мм; ПВ 3 1х1,5 мм2; Скоба; Скоба; Скоба; Розетка; Тройник; Вимикач; Саморіз</t>
  </si>
  <si>
    <t>31210000-1 Електрична апаратура для комутування та захисту електричних кіл;31211340-3 Клеми для плавких запобіжників; 31410000-3 Гальванічні елементи; 31320000-5 Електророзподільні кабелі; 44511000-5 Ручні знаряддя;44510000-8 Знаряддя; 44511000-5 Ручні знаряддя;44510000-8 Знаряддя; 31224100-3 Вилки та розетки;31224000-2 З’єднувачі та контактні елементи; 44531300-4 Саморізи</t>
  </si>
  <si>
    <t>ФОП НАУМЕНКО АНАТОЛІЙ ОЛЕКСАНДРОВИЧ</t>
  </si>
  <si>
    <t>3296010459</t>
  </si>
  <si>
    <t>3296010460</t>
  </si>
  <si>
    <t>Комплект мікрофонів JBL Wireless Kit</t>
  </si>
  <si>
    <t>32341000-5 Мікрофони</t>
  </si>
  <si>
    <t>0712-2</t>
  </si>
  <si>
    <t>32342400-6 Акустичні пристрої</t>
  </si>
  <si>
    <t>0712-1</t>
  </si>
  <si>
    <t>Послуги телефонного зв’язку</t>
  </si>
  <si>
    <t>2/23</t>
  </si>
  <si>
    <t>Медалі; Наклейки на медалі</t>
  </si>
  <si>
    <t>18530000-3 Подарунки та нагороди</t>
  </si>
  <si>
    <t>74</t>
  </si>
  <si>
    <t>Акустична система Sony SRS-XP700B Black</t>
  </si>
  <si>
    <t xml:space="preserve">Електрична енергія ; Електрична енергія ; Електрична енергія ; Електрична енергія </t>
  </si>
  <si>
    <t>ТОВАРИСТВО З ОБМЕЖЕНОЮ ВІДПОВІДАЛЬНІСТЮ "ЗБУТ-ЕНЕРГО ПЛЮС"</t>
  </si>
  <si>
    <t>43709245</t>
  </si>
  <si>
    <t>11/24-ЗП</t>
  </si>
  <si>
    <t>станом на 28.12.2023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</si>
</sst>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sz val="10"/>
      <color rgb="FF000000"/>
      <name val="Calibri"/>
      <family val="2"/>
    </font>
    <font>
      <b/>
      <sz val="10"/>
      <color rgb="FFFFFFFF"/>
      <name val="Calibri"/>
      <family val="2"/>
    </font>
    <font>
      <b/>
      <sz val="24"/>
      <color theme="1"/>
      <name val="Calibri"/>
      <family val="2"/>
      <charset val="204"/>
      <scheme val="minor"/>
    </font>
    <font>
      <sz val="11"/>
      <color theme="1"/>
      <name val="Times New Roman"/>
      <family val="1"/>
      <charset val="204"/>
    </font>
    <font>
      <sz val="10"/>
      <color rgb="FF0000FF"/>
      <name val="Times New Roman"/>
      <family val="1"/>
      <charset val="204"/>
    </font>
    <font>
      <sz val="10"/>
      <color rgb="FF000000"/>
      <name val="Times New Roman"/>
      <family val="1"/>
      <charset val="204"/>
    </font>
    <font>
      <sz val="10"/>
      <color rgb="FFFF0000"/>
      <name val="Times New Roman"/>
      <family val="1"/>
      <charset val="204"/>
    </font>
    <font>
      <sz val="10"/>
      <color theme="1"/>
      <name val="Times New Roman"/>
      <family val="1"/>
      <charset val="204"/>
    </font>
    <font>
      <sz val="10"/>
      <color theme="1"/>
      <name val="Calibri"/>
      <family val="2"/>
      <scheme val="minor"/>
    </font>
    <font>
      <sz val="8"/>
      <name val="Calibri"/>
      <family val="2"/>
      <scheme val="minor"/>
    </font>
    <font>
      <sz val="10"/>
      <name val="Calibri"/>
      <family val="2"/>
      <scheme val="minor"/>
    </font>
    <font>
      <sz val="10"/>
      <color rgb="FF0000FF"/>
      <name val="Calibri"/>
      <family val="2"/>
    </font>
    <font>
      <u/>
      <sz val="11"/>
      <color theme="10"/>
      <name val="Calibri"/>
      <family val="2"/>
      <scheme val="minor"/>
    </font>
    <font>
      <sz val="10"/>
      <name val="Times New Roman"/>
      <family val="1"/>
      <charset val="204"/>
    </font>
  </fonts>
  <fills count="4">
    <fill>
      <patternFill patternType="none"/>
    </fill>
    <fill>
      <patternFill patternType="gray125"/>
    </fill>
    <fill>
      <patternFill patternType="solid">
        <fgColor rgb="FF00800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diagonal/>
    </border>
    <border>
      <left style="thin">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37">
    <xf numFmtId="0" fontId="0" fillId="0" borderId="0" xfId="0"/>
    <xf numFmtId="0" fontId="1" fillId="0" borderId="0" xfId="0" applyFont="1"/>
    <xf numFmtId="0" fontId="2" fillId="2" borderId="2" xfId="0" applyFont="1" applyFill="1" applyBorder="1" applyAlignment="1">
      <alignment horizontal="center" wrapText="1"/>
    </xf>
    <xf numFmtId="0" fontId="4" fillId="0" borderId="1" xfId="0" applyFont="1" applyBorder="1"/>
    <xf numFmtId="0" fontId="5" fillId="0" borderId="1" xfId="0" applyFont="1" applyBorder="1"/>
    <xf numFmtId="0" fontId="6" fillId="0" borderId="1" xfId="0" applyFont="1" applyBorder="1"/>
    <xf numFmtId="4" fontId="6" fillId="0" borderId="1" xfId="0" applyNumberFormat="1" applyFont="1" applyBorder="1"/>
    <xf numFmtId="164" fontId="6" fillId="0" borderId="1" xfId="0" applyNumberFormat="1" applyFont="1" applyBorder="1"/>
    <xf numFmtId="0" fontId="7" fillId="0" borderId="1" xfId="0" applyFont="1" applyBorder="1"/>
    <xf numFmtId="0" fontId="0" fillId="0" borderId="1" xfId="0" applyBorder="1"/>
    <xf numFmtId="0" fontId="8" fillId="0" borderId="1" xfId="0" applyFont="1" applyBorder="1"/>
    <xf numFmtId="0" fontId="6" fillId="0" borderId="1" xfId="0" applyFont="1" applyBorder="1" applyAlignment="1">
      <alignment horizontal="left"/>
    </xf>
    <xf numFmtId="14" fontId="8" fillId="0" borderId="1" xfId="0" applyNumberFormat="1" applyFont="1" applyBorder="1"/>
    <xf numFmtId="164" fontId="1" fillId="0" borderId="0" xfId="0" applyNumberFormat="1" applyFont="1"/>
    <xf numFmtId="0" fontId="9" fillId="0" borderId="0" xfId="0" applyFont="1"/>
    <xf numFmtId="0" fontId="11" fillId="0" borderId="0" xfId="0" applyFont="1"/>
    <xf numFmtId="14" fontId="6" fillId="0" borderId="1" xfId="0" applyNumberFormat="1" applyFont="1" applyBorder="1"/>
    <xf numFmtId="0" fontId="12" fillId="0" borderId="0" xfId="0" applyFont="1"/>
    <xf numFmtId="0" fontId="5" fillId="0" borderId="3" xfId="0" applyFont="1" applyBorder="1"/>
    <xf numFmtId="0" fontId="6" fillId="0" borderId="3" xfId="0" applyFont="1" applyBorder="1"/>
    <xf numFmtId="0" fontId="6" fillId="0" borderId="3" xfId="0" applyFont="1" applyBorder="1" applyAlignment="1">
      <alignment horizontal="left"/>
    </xf>
    <xf numFmtId="4" fontId="6" fillId="0" borderId="3" xfId="0" applyNumberFormat="1" applyFont="1" applyBorder="1"/>
    <xf numFmtId="164" fontId="6" fillId="0" borderId="3" xfId="0" applyNumberFormat="1" applyFont="1" applyBorder="1"/>
    <xf numFmtId="0" fontId="8" fillId="0" borderId="3" xfId="0" applyFont="1" applyBorder="1"/>
    <xf numFmtId="0" fontId="8" fillId="3" borderId="1" xfId="0" applyFont="1" applyFill="1" applyBorder="1"/>
    <xf numFmtId="0" fontId="5" fillId="3" borderId="1" xfId="0" applyFont="1" applyFill="1" applyBorder="1"/>
    <xf numFmtId="0" fontId="6" fillId="3" borderId="1" xfId="0" applyFont="1" applyFill="1" applyBorder="1"/>
    <xf numFmtId="4" fontId="6" fillId="3" borderId="1" xfId="0" applyNumberFormat="1" applyFont="1" applyFill="1" applyBorder="1"/>
    <xf numFmtId="164" fontId="6" fillId="3" borderId="1" xfId="0" applyNumberFormat="1" applyFont="1" applyFill="1" applyBorder="1"/>
    <xf numFmtId="0" fontId="0" fillId="3" borderId="0" xfId="0" applyFill="1"/>
    <xf numFmtId="49" fontId="6" fillId="0" borderId="1" xfId="0" applyNumberFormat="1" applyFont="1" applyBorder="1"/>
    <xf numFmtId="4" fontId="1" fillId="0" borderId="0" xfId="0" applyNumberFormat="1" applyFont="1"/>
    <xf numFmtId="0" fontId="14" fillId="0" borderId="1" xfId="0" applyFont="1" applyBorder="1"/>
    <xf numFmtId="4" fontId="14" fillId="0" borderId="1" xfId="0" applyNumberFormat="1" applyFont="1" applyBorder="1"/>
    <xf numFmtId="164" fontId="14" fillId="0" borderId="1" xfId="0" applyNumberFormat="1" applyFont="1" applyBorder="1"/>
    <xf numFmtId="0" fontId="13" fillId="0" borderId="1" xfId="1" applyFill="1" applyBorder="1"/>
    <xf numFmtId="0" fontId="3"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6.xml"/><Relationship Id="rId18" Type="http://schemas.microsoft.com/office/2017/10/relationships/person" Target="persons/person11.xml"/><Relationship Id="rId26" Type="http://schemas.microsoft.com/office/2017/10/relationships/person" Target="persons/person19.xml"/><Relationship Id="rId3" Type="http://schemas.openxmlformats.org/officeDocument/2006/relationships/styles" Target="styles.xml"/><Relationship Id="rId21" Type="http://schemas.microsoft.com/office/2017/10/relationships/person" Target="persons/person14.xml"/><Relationship Id="rId7" Type="http://schemas.microsoft.com/office/2017/10/relationships/person" Target="persons/person0.xml"/><Relationship Id="rId12" Type="http://schemas.microsoft.com/office/2017/10/relationships/person" Target="persons/person5.xml"/><Relationship Id="rId17" Type="http://schemas.microsoft.com/office/2017/10/relationships/person" Target="persons/person10.xml"/><Relationship Id="rId25" Type="http://schemas.microsoft.com/office/2017/10/relationships/person" Target="persons/person18.xml"/><Relationship Id="rId2" Type="http://schemas.openxmlformats.org/officeDocument/2006/relationships/theme" Target="theme/theme1.xml"/><Relationship Id="rId16" Type="http://schemas.microsoft.com/office/2017/10/relationships/person" Target="persons/person8.xml"/><Relationship Id="rId20" Type="http://schemas.microsoft.com/office/2017/10/relationships/person" Target="persons/person1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3.xml"/><Relationship Id="rId24" Type="http://schemas.microsoft.com/office/2017/10/relationships/person" Target="persons/person16.xml"/><Relationship Id="rId5" Type="http://schemas.microsoft.com/office/2017/10/relationships/person" Target="persons/person.xml"/><Relationship Id="rId15" Type="http://schemas.microsoft.com/office/2017/10/relationships/person" Target="persons/person7.xml"/><Relationship Id="rId23" Type="http://schemas.microsoft.com/office/2017/10/relationships/person" Target="persons/person15.xml"/><Relationship Id="rId28" Type="http://schemas.microsoft.com/office/2017/10/relationships/person" Target="persons/person20.xml"/><Relationship Id="rId19" Type="http://schemas.microsoft.com/office/2017/10/relationships/person" Target="persons/person13.xml"/><Relationship Id="rId10" Type="http://schemas.microsoft.com/office/2017/10/relationships/person" Target="persons/person2.xml"/><Relationship Id="rId4" Type="http://schemas.openxmlformats.org/officeDocument/2006/relationships/sharedStrings" Target="sharedStrings.xml"/><Relationship Id="rId27" Type="http://schemas.microsoft.com/office/2017/10/relationships/person" Target="persons/person21.xml"/><Relationship Id="rId22" Type="http://schemas.microsoft.com/office/2017/10/relationships/person" Target="persons/person17.xml"/><Relationship Id="rId14" Type="http://schemas.microsoft.com/office/2017/10/relationships/person" Target="persons/person9.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13.xml><?xml version="1.0" encoding="utf-8"?>
<personList xmlns="http://schemas.microsoft.com/office/spreadsheetml/2018/threadedcomments" xmlns:x="http://schemas.openxmlformats.org/spreadsheetml/2006/main"/>
</file>

<file path=xl/persons/person14.xml><?xml version="1.0" encoding="utf-8"?>
<personList xmlns="http://schemas.microsoft.com/office/spreadsheetml/2018/threadedcomments" xmlns:x="http://schemas.openxmlformats.org/spreadsheetml/2006/main"/>
</file>

<file path=xl/persons/person15.xml><?xml version="1.0" encoding="utf-8"?>
<personList xmlns="http://schemas.microsoft.com/office/spreadsheetml/2018/threadedcomments" xmlns:x="http://schemas.openxmlformats.org/spreadsheetml/2006/main"/>
</file>

<file path=xl/persons/person16.xml><?xml version="1.0" encoding="utf-8"?>
<personList xmlns="http://schemas.microsoft.com/office/spreadsheetml/2018/threadedcomments" xmlns:x="http://schemas.openxmlformats.org/spreadsheetml/2006/main"/>
</file>

<file path=xl/persons/person17.xml><?xml version="1.0" encoding="utf-8"?>
<personList xmlns="http://schemas.microsoft.com/office/spreadsheetml/2018/threadedcomments" xmlns:x="http://schemas.openxmlformats.org/spreadsheetml/2006/main"/>
</file>

<file path=xl/persons/person18.xml><?xml version="1.0" encoding="utf-8"?>
<personList xmlns="http://schemas.microsoft.com/office/spreadsheetml/2018/threadedcomments" xmlns:x="http://schemas.openxmlformats.org/spreadsheetml/2006/main"/>
</file>

<file path=xl/persons/person19.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20.xml><?xml version="1.0" encoding="utf-8"?>
<personList xmlns="http://schemas.microsoft.com/office/spreadsheetml/2018/threadedcomments" xmlns:x="http://schemas.openxmlformats.org/spreadsheetml/2006/main"/>
</file>

<file path=xl/persons/person21.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y.zakupki.prom.ua/remote/dispatcher/state_purchase_view/45315533" TargetMode="External"/><Relationship Id="rId21" Type="http://schemas.openxmlformats.org/officeDocument/2006/relationships/hyperlink" Target="https://my.zakupki.prom.ua/remote/dispatcher/state_contracting_view/15721482" TargetMode="External"/><Relationship Id="rId42" Type="http://schemas.openxmlformats.org/officeDocument/2006/relationships/hyperlink" Target="https://my.zakupki.prom.ua/remote/dispatcher/state_purchase_view/42196322" TargetMode="External"/><Relationship Id="rId63" Type="http://schemas.openxmlformats.org/officeDocument/2006/relationships/hyperlink" Target="https://my.zakupki.prom.ua/remote/dispatcher/state_contracting_view/16567445" TargetMode="External"/><Relationship Id="rId84" Type="http://schemas.openxmlformats.org/officeDocument/2006/relationships/hyperlink" Target="https://my.zakupki.prom.ua/remote/dispatcher/state_purchase_view/43662161" TargetMode="External"/><Relationship Id="rId138" Type="http://schemas.openxmlformats.org/officeDocument/2006/relationships/hyperlink" Target="https://my.zakupivli.pro/remote/dispatcher/state_purchase_view/46080223" TargetMode="External"/><Relationship Id="rId159" Type="http://schemas.openxmlformats.org/officeDocument/2006/relationships/hyperlink" Target="https://my.zakupivli.pro/remote/dispatcher/state_purchase_view/46642574" TargetMode="External"/><Relationship Id="rId170" Type="http://schemas.openxmlformats.org/officeDocument/2006/relationships/hyperlink" Target="https://my.zakupivli.pro/remote/dispatcher/state_purchase_view/47620261" TargetMode="External"/><Relationship Id="rId107" Type="http://schemas.openxmlformats.org/officeDocument/2006/relationships/hyperlink" Target="https://my.zakupki.prom.ua/remote/dispatcher/state_purchase_view/44638754" TargetMode="External"/><Relationship Id="rId11" Type="http://schemas.openxmlformats.org/officeDocument/2006/relationships/hyperlink" Target="https://my.zakupki.prom.ua/remote/dispatcher/state_contracting_view/15355634" TargetMode="External"/><Relationship Id="rId32" Type="http://schemas.openxmlformats.org/officeDocument/2006/relationships/hyperlink" Target="https://my.zakupki.prom.ua/remote/dispatcher/state_purchase_view/41576431" TargetMode="External"/><Relationship Id="rId53" Type="http://schemas.openxmlformats.org/officeDocument/2006/relationships/hyperlink" Target="https://my.zakupki.prom.ua/remote/dispatcher/state_purchase_view/42598546" TargetMode="External"/><Relationship Id="rId74" Type="http://schemas.openxmlformats.org/officeDocument/2006/relationships/hyperlink" Target="https://my.zakupki.prom.ua/remote/dispatcher/state_purchase_view/43586094" TargetMode="External"/><Relationship Id="rId128" Type="http://schemas.openxmlformats.org/officeDocument/2006/relationships/hyperlink" Target="https://my.zakupki.prom.ua/remote/dispatcher/state_contracting_view/17683488" TargetMode="External"/><Relationship Id="rId149" Type="http://schemas.openxmlformats.org/officeDocument/2006/relationships/hyperlink" Target="https://my.zakupivli.pro/remote/dispatcher/state_purchase_view/46360027" TargetMode="External"/><Relationship Id="rId5" Type="http://schemas.openxmlformats.org/officeDocument/2006/relationships/hyperlink" Target="https://my.zakupki.prom.ua/remote/dispatcher/state_contracting_view/15293431" TargetMode="External"/><Relationship Id="rId95" Type="http://schemas.openxmlformats.org/officeDocument/2006/relationships/hyperlink" Target="https://my.zakupki.prom.ua/remote/dispatcher/state_purchase_view/44150078" TargetMode="External"/><Relationship Id="rId160" Type="http://schemas.openxmlformats.org/officeDocument/2006/relationships/hyperlink" Target="https://my.zakupivli.pro/remote/dispatcher/state_purchase_view/46504652" TargetMode="External"/><Relationship Id="rId22" Type="http://schemas.openxmlformats.org/officeDocument/2006/relationships/hyperlink" Target="https://my.zakupki.prom.ua/remote/dispatcher/state_contracting_view/15721498" TargetMode="External"/><Relationship Id="rId43" Type="http://schemas.openxmlformats.org/officeDocument/2006/relationships/hyperlink" Target="https://my.zakupki.prom.ua/remote/dispatcher/state_purchase_view/42197395" TargetMode="External"/><Relationship Id="rId64" Type="http://schemas.openxmlformats.org/officeDocument/2006/relationships/hyperlink" Target="https://my.zakupki.prom.ua/remote/dispatcher/state_purchase_view/43294152" TargetMode="External"/><Relationship Id="rId118" Type="http://schemas.openxmlformats.org/officeDocument/2006/relationships/hyperlink" Target="https://my.zakupki.prom.ua/remote/dispatcher/state_contracting_view/17606046" TargetMode="External"/><Relationship Id="rId139" Type="http://schemas.openxmlformats.org/officeDocument/2006/relationships/hyperlink" Target="https://my.zakupivli.pro/remote/dispatcher/state_purchase_view/46080699" TargetMode="External"/><Relationship Id="rId85" Type="http://schemas.openxmlformats.org/officeDocument/2006/relationships/hyperlink" Target="https://my.zakupki.prom.ua/remote/dispatcher/state_purchase_view/43932329" TargetMode="External"/><Relationship Id="rId150" Type="http://schemas.openxmlformats.org/officeDocument/2006/relationships/hyperlink" Target="https://my.zakupivli.pro/remote/dispatcher/state_purchase_view/46388423" TargetMode="External"/><Relationship Id="rId171" Type="http://schemas.openxmlformats.org/officeDocument/2006/relationships/hyperlink" Target="https://my.zakupivli.pro/remote/dispatcher/state_purchase_view/47746584" TargetMode="External"/><Relationship Id="rId12" Type="http://schemas.openxmlformats.org/officeDocument/2006/relationships/hyperlink" Target="https://my.zakupki.prom.ua/remote/dispatcher/state_contracting_view/15355634" TargetMode="External"/><Relationship Id="rId33" Type="http://schemas.openxmlformats.org/officeDocument/2006/relationships/hyperlink" Target="https://my.zakupki.prom.ua/remote/dispatcher/state_purchase_view/41617556" TargetMode="External"/><Relationship Id="rId108" Type="http://schemas.openxmlformats.org/officeDocument/2006/relationships/hyperlink" Target="https://my.zakupki.prom.ua/remote/dispatcher/state_purchase_view/44643027" TargetMode="External"/><Relationship Id="rId129" Type="http://schemas.openxmlformats.org/officeDocument/2006/relationships/hyperlink" Target="https://my.zakupki.prom.ua/remote/dispatcher/state_purchase_view/45665476" TargetMode="External"/><Relationship Id="rId54" Type="http://schemas.openxmlformats.org/officeDocument/2006/relationships/hyperlink" Target="https://my.zakupki.prom.ua/remote/dispatcher/state_purchase_view/42663061" TargetMode="External"/><Relationship Id="rId75" Type="http://schemas.openxmlformats.org/officeDocument/2006/relationships/hyperlink" Target="https://my.zakupki.prom.ua/remote/dispatcher/state_purchase_view/43587411" TargetMode="External"/><Relationship Id="rId96" Type="http://schemas.openxmlformats.org/officeDocument/2006/relationships/hyperlink" Target="https://my.zakupki.prom.ua/remote/dispatcher/state_purchase_view/44147533" TargetMode="External"/><Relationship Id="rId140" Type="http://schemas.openxmlformats.org/officeDocument/2006/relationships/hyperlink" Target="https://my.zakupivli.pro/remote/dispatcher/state_purchase_view/46080804" TargetMode="External"/><Relationship Id="rId161" Type="http://schemas.openxmlformats.org/officeDocument/2006/relationships/hyperlink" Target="https://my.zakupivli.pro/remote/dispatcher/state_purchase_view/46708813" TargetMode="External"/><Relationship Id="rId1" Type="http://schemas.openxmlformats.org/officeDocument/2006/relationships/hyperlink" Target="https://my.zakupki.prom.ua/remote/dispatcher/state_contracting_view/15191328" TargetMode="External"/><Relationship Id="rId6" Type="http://schemas.openxmlformats.org/officeDocument/2006/relationships/hyperlink" Target="https://my.zakupki.prom.ua/remote/dispatcher/state_contracting_view/15293431" TargetMode="External"/><Relationship Id="rId23" Type="http://schemas.openxmlformats.org/officeDocument/2006/relationships/hyperlink" Target="https://my.zakupki.prom.ua/remote/dispatcher/state_purchase_view/41032370" TargetMode="External"/><Relationship Id="rId28" Type="http://schemas.openxmlformats.org/officeDocument/2006/relationships/hyperlink" Target="https://my.zakupki.prom.ua/remote/dispatcher/state_purchase_view/41029414" TargetMode="External"/><Relationship Id="rId49" Type="http://schemas.openxmlformats.org/officeDocument/2006/relationships/hyperlink" Target="https://my.zakupki.prom.ua/remote/dispatcher/state_purchase_view/42443726" TargetMode="External"/><Relationship Id="rId114" Type="http://schemas.openxmlformats.org/officeDocument/2006/relationships/hyperlink" Target="https://my.zakupki.prom.ua/remote/dispatcher/state_purchase_view/45253558" TargetMode="External"/><Relationship Id="rId119" Type="http://schemas.openxmlformats.org/officeDocument/2006/relationships/hyperlink" Target="https://my.zakupki.prom.ua/remote/dispatcher/state_purchase_view/45316415" TargetMode="External"/><Relationship Id="rId44" Type="http://schemas.openxmlformats.org/officeDocument/2006/relationships/hyperlink" Target="https://my.zakupki.prom.ua/remote/dispatcher/state_purchase_view/42196556" TargetMode="External"/><Relationship Id="rId60" Type="http://schemas.openxmlformats.org/officeDocument/2006/relationships/hyperlink" Target="https://my.zakupki.prom.ua/remote/dispatcher/state_purchase_view/42959423" TargetMode="External"/><Relationship Id="rId65" Type="http://schemas.openxmlformats.org/officeDocument/2006/relationships/hyperlink" Target="https://my.zakupki.prom.ua/remote/dispatcher/state_purchase_view/43291963" TargetMode="External"/><Relationship Id="rId81" Type="http://schemas.openxmlformats.org/officeDocument/2006/relationships/hyperlink" Target="https://my.zakupki.prom.ua/remote/dispatcher/state_purchase_view/43661506" TargetMode="External"/><Relationship Id="rId86" Type="http://schemas.openxmlformats.org/officeDocument/2006/relationships/hyperlink" Target="https://my.zakupki.prom.ua/remote/dispatcher/state_purchase_view/43931931" TargetMode="External"/><Relationship Id="rId130" Type="http://schemas.openxmlformats.org/officeDocument/2006/relationships/hyperlink" Target="https://my.zakupki.prom.ua/remote/dispatcher/state_purchase_view/45665918" TargetMode="External"/><Relationship Id="rId135" Type="http://schemas.openxmlformats.org/officeDocument/2006/relationships/hyperlink" Target="https://my.zakupivli.pro/remote/dispatcher/state_purchase_view/46000211" TargetMode="External"/><Relationship Id="rId151" Type="http://schemas.openxmlformats.org/officeDocument/2006/relationships/hyperlink" Target="https://my.zakupivli.pro/remote/dispatcher/state_purchase_view/46388818" TargetMode="External"/><Relationship Id="rId156" Type="http://schemas.openxmlformats.org/officeDocument/2006/relationships/hyperlink" Target="https://my.zakupivli.pro/remote/dispatcher/state_purchase_view/46648225" TargetMode="External"/><Relationship Id="rId172" Type="http://schemas.openxmlformats.org/officeDocument/2006/relationships/hyperlink" Target="https://my.zakupivli.pro/remote/dispatcher/state_purchase_view/47149711" TargetMode="External"/><Relationship Id="rId13" Type="http://schemas.openxmlformats.org/officeDocument/2006/relationships/hyperlink" Target="https://my.zakupki.prom.ua/remote/dispatcher/state_contracting_view/15355634" TargetMode="External"/><Relationship Id="rId18" Type="http://schemas.openxmlformats.org/officeDocument/2006/relationships/hyperlink" Target="https://my.zakupki.prom.ua/remote/dispatcher/state_contracting_view/15391599" TargetMode="External"/><Relationship Id="rId39" Type="http://schemas.openxmlformats.org/officeDocument/2006/relationships/hyperlink" Target="https://my.zakupki.prom.ua/remote/dispatcher/state_contracting_view/16202521" TargetMode="External"/><Relationship Id="rId109" Type="http://schemas.openxmlformats.org/officeDocument/2006/relationships/hyperlink" Target="https://my.zakupki.prom.ua/remote/dispatcher/state_purchase_view/44706544" TargetMode="External"/><Relationship Id="rId34" Type="http://schemas.openxmlformats.org/officeDocument/2006/relationships/hyperlink" Target="https://my.zakupki.prom.ua/remote/dispatcher/state_purchase_view/41618525" TargetMode="External"/><Relationship Id="rId50" Type="http://schemas.openxmlformats.org/officeDocument/2006/relationships/hyperlink" Target="https://my.zakupki.prom.ua/remote/dispatcher/state_purchase_view/42595010" TargetMode="External"/><Relationship Id="rId55" Type="http://schemas.openxmlformats.org/officeDocument/2006/relationships/hyperlink" Target="https://my.zakupki.prom.ua/remote/dispatcher/state_purchase_view/42664467" TargetMode="External"/><Relationship Id="rId76" Type="http://schemas.openxmlformats.org/officeDocument/2006/relationships/hyperlink" Target="https://my.zakupki.prom.ua/remote/dispatcher/state_purchase_view/43603628" TargetMode="External"/><Relationship Id="rId97" Type="http://schemas.openxmlformats.org/officeDocument/2006/relationships/hyperlink" Target="https://my.zakupki.prom.ua/remote/dispatcher/state_purchase_view/44150842" TargetMode="External"/><Relationship Id="rId104" Type="http://schemas.openxmlformats.org/officeDocument/2006/relationships/hyperlink" Target="https://my.zakupki.prom.ua/remote/dispatcher/state_purchase_view/44642468" TargetMode="External"/><Relationship Id="rId120" Type="http://schemas.openxmlformats.org/officeDocument/2006/relationships/hyperlink" Target="https://my.zakupki.prom.ua/remote/dispatcher/state_purchase_view/45314645" TargetMode="External"/><Relationship Id="rId125" Type="http://schemas.openxmlformats.org/officeDocument/2006/relationships/hyperlink" Target="https://my.zakupki.prom.ua/remote/dispatcher/state_purchase_view/45497309" TargetMode="External"/><Relationship Id="rId141" Type="http://schemas.openxmlformats.org/officeDocument/2006/relationships/hyperlink" Target="https://my.zakupivli.pro/remote/dispatcher/state_purchase_view/46003528" TargetMode="External"/><Relationship Id="rId146" Type="http://schemas.openxmlformats.org/officeDocument/2006/relationships/hyperlink" Target="https://my.zakupivli.pro/remote/dispatcher/state_purchase_view/46228422" TargetMode="External"/><Relationship Id="rId167" Type="http://schemas.openxmlformats.org/officeDocument/2006/relationships/hyperlink" Target="https://my.zakupivli.pro/remote/dispatcher/state_purchase_view/47508119" TargetMode="External"/><Relationship Id="rId7" Type="http://schemas.openxmlformats.org/officeDocument/2006/relationships/hyperlink" Target="https://my.zakupki.prom.ua/remote/dispatcher/state_contracting_view/15300354" TargetMode="External"/><Relationship Id="rId71" Type="http://schemas.openxmlformats.org/officeDocument/2006/relationships/hyperlink" Target="https://my.zakupki.prom.ua/remote/dispatcher/state_purchase_view/43293703" TargetMode="External"/><Relationship Id="rId92" Type="http://schemas.openxmlformats.org/officeDocument/2006/relationships/hyperlink" Target="https://my.zakupki.prom.ua/remote/dispatcher/state_purchase_view/44131052" TargetMode="External"/><Relationship Id="rId162" Type="http://schemas.openxmlformats.org/officeDocument/2006/relationships/hyperlink" Target="https://my.zakupivli.pro/remote/dispatcher/state_purchase_view/46708813" TargetMode="External"/><Relationship Id="rId2" Type="http://schemas.openxmlformats.org/officeDocument/2006/relationships/hyperlink" Target="https://my.zakupki.prom.ua/remote/dispatcher/state_contracting_view/15278792" TargetMode="External"/><Relationship Id="rId29" Type="http://schemas.openxmlformats.org/officeDocument/2006/relationships/hyperlink" Target="https://my.zakupki.prom.ua/remote/dispatcher/state_purchase_view/41029289" TargetMode="External"/><Relationship Id="rId24" Type="http://schemas.openxmlformats.org/officeDocument/2006/relationships/hyperlink" Target="https://my.zakupki.prom.ua/remote/dispatcher/state_purchase_view/41047410" TargetMode="External"/><Relationship Id="rId40" Type="http://schemas.openxmlformats.org/officeDocument/2006/relationships/hyperlink" Target="https://my.zakupki.prom.ua/remote/dispatcher/state_purchase_view/42197798" TargetMode="External"/><Relationship Id="rId45" Type="http://schemas.openxmlformats.org/officeDocument/2006/relationships/hyperlink" Target="https://my.zakupki.prom.ua/remote/dispatcher/state_purchase_view/42196556" TargetMode="External"/><Relationship Id="rId66" Type="http://schemas.openxmlformats.org/officeDocument/2006/relationships/hyperlink" Target="https://my.zakupki.prom.ua/remote/dispatcher/state_purchase_view/43291199" TargetMode="External"/><Relationship Id="rId87" Type="http://schemas.openxmlformats.org/officeDocument/2006/relationships/hyperlink" Target="https://my.zakupki.prom.ua/remote/dispatcher/state_purchase_view/43932684" TargetMode="External"/><Relationship Id="rId110" Type="http://schemas.openxmlformats.org/officeDocument/2006/relationships/hyperlink" Target="https://my.zakupki.prom.ua/remote/dispatcher/state_purchase_view/44706234" TargetMode="External"/><Relationship Id="rId115" Type="http://schemas.openxmlformats.org/officeDocument/2006/relationships/hyperlink" Target="https://my.zakupki.prom.ua/remote/dispatcher/state_purchase_view/45311875" TargetMode="External"/><Relationship Id="rId131" Type="http://schemas.openxmlformats.org/officeDocument/2006/relationships/hyperlink" Target="https://my.zakupki.prom.ua/remote/dispatcher/state_purchase_view/45672867" TargetMode="External"/><Relationship Id="rId136" Type="http://schemas.openxmlformats.org/officeDocument/2006/relationships/hyperlink" Target="https://my.zakupivli.pro/remote/dispatcher/state_purchase_view/46002713" TargetMode="External"/><Relationship Id="rId157" Type="http://schemas.openxmlformats.org/officeDocument/2006/relationships/hyperlink" Target="https://my.zakupivli.pro/remote/dispatcher/state_purchase_view/46641998" TargetMode="External"/><Relationship Id="rId61" Type="http://schemas.openxmlformats.org/officeDocument/2006/relationships/hyperlink" Target="https://my.zakupki.prom.ua/remote/dispatcher/state_contracting_view/16571735" TargetMode="External"/><Relationship Id="rId82" Type="http://schemas.openxmlformats.org/officeDocument/2006/relationships/hyperlink" Target="https://my.zakupki.prom.ua/remote/dispatcher/state_purchase_view/43666086" TargetMode="External"/><Relationship Id="rId152" Type="http://schemas.openxmlformats.org/officeDocument/2006/relationships/hyperlink" Target="https://my.zakupivli.pro/remote/dispatcher/state_purchase_view/46389604" TargetMode="External"/><Relationship Id="rId173" Type="http://schemas.openxmlformats.org/officeDocument/2006/relationships/printerSettings" Target="../printerSettings/printerSettings1.bin"/><Relationship Id="rId19" Type="http://schemas.openxmlformats.org/officeDocument/2006/relationships/hyperlink" Target="https://my.zakupki.prom.ua/remote/dispatcher/state_contracting_view/15390654" TargetMode="External"/><Relationship Id="rId14" Type="http://schemas.openxmlformats.org/officeDocument/2006/relationships/hyperlink" Target="https://my.zakupki.prom.ua/remote/dispatcher/state_contracting_view/15365057" TargetMode="External"/><Relationship Id="rId30" Type="http://schemas.openxmlformats.org/officeDocument/2006/relationships/hyperlink" Target="https://my.zakupki.prom.ua/remote/dispatcher/state_purchase_view/40959953" TargetMode="External"/><Relationship Id="rId35" Type="http://schemas.openxmlformats.org/officeDocument/2006/relationships/hyperlink" Target="https://my.zakupki.prom.ua/remote/dispatcher/state_purchase_view/41629783" TargetMode="External"/><Relationship Id="rId56" Type="http://schemas.openxmlformats.org/officeDocument/2006/relationships/hyperlink" Target="https://my.zakupki.prom.ua/remote/dispatcher/state_purchase_view/42742679" TargetMode="External"/><Relationship Id="rId77" Type="http://schemas.openxmlformats.org/officeDocument/2006/relationships/hyperlink" Target="https://my.zakupki.prom.ua/remote/dispatcher/state_purchase_view/43605681" TargetMode="External"/><Relationship Id="rId100" Type="http://schemas.openxmlformats.org/officeDocument/2006/relationships/hyperlink" Target="https://my.zakupki.prom.ua/remote/dispatcher/state_purchase_view/44228334" TargetMode="External"/><Relationship Id="rId105" Type="http://schemas.openxmlformats.org/officeDocument/2006/relationships/hyperlink" Target="https://my.zakupki.prom.ua/remote/dispatcher/state_purchase_view/44641534" TargetMode="External"/><Relationship Id="rId126" Type="http://schemas.openxmlformats.org/officeDocument/2006/relationships/hyperlink" Target="https://my.zakupki.prom.ua/remote/dispatcher/state_contracting_view/17683770" TargetMode="External"/><Relationship Id="rId147" Type="http://schemas.openxmlformats.org/officeDocument/2006/relationships/hyperlink" Target="https://my.zakupivli.pro/remote/dispatcher/state_purchase_view/46229325" TargetMode="External"/><Relationship Id="rId168" Type="http://schemas.openxmlformats.org/officeDocument/2006/relationships/hyperlink" Target="https://my.zakupivli.pro/remote/dispatcher/state_purchase_view/47510764" TargetMode="External"/><Relationship Id="rId8" Type="http://schemas.openxmlformats.org/officeDocument/2006/relationships/hyperlink" Target="https://my.zakupki.prom.ua/remote/dispatcher/state_contracting_view/15312592" TargetMode="External"/><Relationship Id="rId51" Type="http://schemas.openxmlformats.org/officeDocument/2006/relationships/hyperlink" Target="https://my.zakupki.prom.ua/remote/dispatcher/state_purchase_view/42596998" TargetMode="External"/><Relationship Id="rId72" Type="http://schemas.openxmlformats.org/officeDocument/2006/relationships/hyperlink" Target="https://my.zakupki.prom.ua/remote/dispatcher/state_purchase_view/43294050" TargetMode="External"/><Relationship Id="rId93" Type="http://schemas.openxmlformats.org/officeDocument/2006/relationships/hyperlink" Target="https://my.zakupki.prom.ua/remote/dispatcher/state_purchase_view/44146858" TargetMode="External"/><Relationship Id="rId98" Type="http://schemas.openxmlformats.org/officeDocument/2006/relationships/hyperlink" Target="https://my.zakupki.prom.ua/remote/dispatcher/state_purchase_view/44130260" TargetMode="External"/><Relationship Id="rId121" Type="http://schemas.openxmlformats.org/officeDocument/2006/relationships/hyperlink" Target="https://my.zakupki.prom.ua/remote/dispatcher/state_purchase_view/45495083" TargetMode="External"/><Relationship Id="rId142" Type="http://schemas.openxmlformats.org/officeDocument/2006/relationships/hyperlink" Target="https://my.zakupivli.pro/remote/dispatcher/state_purchase_view/46135698" TargetMode="External"/><Relationship Id="rId163" Type="http://schemas.openxmlformats.org/officeDocument/2006/relationships/hyperlink" Target="https://my.zakupivli.pro/remote/dispatcher/state_purchase_view/47104969" TargetMode="External"/><Relationship Id="rId3" Type="http://schemas.openxmlformats.org/officeDocument/2006/relationships/hyperlink" Target="https://my.zakupki.prom.ua/remote/dispatcher/state_contracting_view/15283821" TargetMode="External"/><Relationship Id="rId25" Type="http://schemas.openxmlformats.org/officeDocument/2006/relationships/hyperlink" Target="https://my.zakupki.prom.ua/remote/dispatcher/state_purchase_view/41026959" TargetMode="External"/><Relationship Id="rId46" Type="http://schemas.openxmlformats.org/officeDocument/2006/relationships/hyperlink" Target="https://my.zakupki.prom.ua/remote/dispatcher/state_purchase_view/42197798" TargetMode="External"/><Relationship Id="rId67" Type="http://schemas.openxmlformats.org/officeDocument/2006/relationships/hyperlink" Target="https://my.zakupki.prom.ua/remote/dispatcher/state_purchase_view/43293435" TargetMode="External"/><Relationship Id="rId116" Type="http://schemas.openxmlformats.org/officeDocument/2006/relationships/hyperlink" Target="https://my.zakupki.prom.ua/remote/dispatcher/state_purchase_view/45318234" TargetMode="External"/><Relationship Id="rId137" Type="http://schemas.openxmlformats.org/officeDocument/2006/relationships/hyperlink" Target="https://my.zakupivli.pro/remote/dispatcher/state_purchase_view/46006840" TargetMode="External"/><Relationship Id="rId158" Type="http://schemas.openxmlformats.org/officeDocument/2006/relationships/hyperlink" Target="https://my.zakupivli.pro/remote/dispatcher/state_purchase_view/46641847" TargetMode="External"/><Relationship Id="rId20" Type="http://schemas.openxmlformats.org/officeDocument/2006/relationships/hyperlink" Target="https://my.zakupki.prom.ua/remote/dispatcher/state_purchase_view/40625789" TargetMode="External"/><Relationship Id="rId41" Type="http://schemas.openxmlformats.org/officeDocument/2006/relationships/hyperlink" Target="https://my.zakupki.prom.ua/remote/dispatcher/state_purchase_view/42196863" TargetMode="External"/><Relationship Id="rId62" Type="http://schemas.openxmlformats.org/officeDocument/2006/relationships/hyperlink" Target="https://my.zakupki.prom.ua/remote/dispatcher/state_purchase_view/42950313" TargetMode="External"/><Relationship Id="rId83" Type="http://schemas.openxmlformats.org/officeDocument/2006/relationships/hyperlink" Target="https://my.zakupki.prom.ua/remote/dispatcher/state_purchase_view/43664032" TargetMode="External"/><Relationship Id="rId88" Type="http://schemas.openxmlformats.org/officeDocument/2006/relationships/hyperlink" Target="https://my.zakupki.prom.ua/remote/dispatcher/state_purchase_view/43960264" TargetMode="External"/><Relationship Id="rId111" Type="http://schemas.openxmlformats.org/officeDocument/2006/relationships/hyperlink" Target="https://my.zakupki.prom.ua/remote/dispatcher/state_purchase_view/44706625" TargetMode="External"/><Relationship Id="rId132" Type="http://schemas.openxmlformats.org/officeDocument/2006/relationships/hyperlink" Target="https://my.zakupivli.pro/remote/dispatcher/state_purchase_view/45866563" TargetMode="External"/><Relationship Id="rId153" Type="http://schemas.openxmlformats.org/officeDocument/2006/relationships/hyperlink" Target="https://my.zakupivli.pro/remote/dispatcher/state_purchase_view/46387629" TargetMode="External"/><Relationship Id="rId15" Type="http://schemas.openxmlformats.org/officeDocument/2006/relationships/hyperlink" Target="https://my.zakupki.prom.ua/remote/dispatcher/state_contracting_view/15387368" TargetMode="External"/><Relationship Id="rId36" Type="http://schemas.openxmlformats.org/officeDocument/2006/relationships/hyperlink" Target="https://my.zakupki.prom.ua/remote/dispatcher/state_purchase_view/41981915" TargetMode="External"/><Relationship Id="rId57" Type="http://schemas.openxmlformats.org/officeDocument/2006/relationships/hyperlink" Target="https://my.zakupki.prom.ua/remote/dispatcher/state_purchase_view/42738816" TargetMode="External"/><Relationship Id="rId106" Type="http://schemas.openxmlformats.org/officeDocument/2006/relationships/hyperlink" Target="https://my.zakupki.prom.ua/remote/dispatcher/state_purchase_view/44640453" TargetMode="External"/><Relationship Id="rId127" Type="http://schemas.openxmlformats.org/officeDocument/2006/relationships/hyperlink" Target="https://my.zakupki.prom.ua/remote/dispatcher/state_purchase_view/45497009" TargetMode="External"/><Relationship Id="rId10" Type="http://schemas.openxmlformats.org/officeDocument/2006/relationships/hyperlink" Target="https://my.zakupki.prom.ua/remote/dispatcher/state_contracting_view/15355634" TargetMode="External"/><Relationship Id="rId31" Type="http://schemas.openxmlformats.org/officeDocument/2006/relationships/hyperlink" Target="https://my.zakupki.prom.ua/remote/dispatcher/state_purchase_view/41266728" TargetMode="External"/><Relationship Id="rId52" Type="http://schemas.openxmlformats.org/officeDocument/2006/relationships/hyperlink" Target="https://my.zakupki.prom.ua/remote/dispatcher/state_purchase_view/42598781" TargetMode="External"/><Relationship Id="rId73" Type="http://schemas.openxmlformats.org/officeDocument/2006/relationships/hyperlink" Target="https://my.zakupki.prom.ua/remote/dispatcher/state_purchase_view/43292879" TargetMode="External"/><Relationship Id="rId78" Type="http://schemas.openxmlformats.org/officeDocument/2006/relationships/hyperlink" Target="https://my.zakupki.prom.ua/remote/dispatcher/state_purchase_view/43613940" TargetMode="External"/><Relationship Id="rId94" Type="http://schemas.openxmlformats.org/officeDocument/2006/relationships/hyperlink" Target="https://my.zakupki.prom.ua/remote/dispatcher/state_purchase_view/44147319" TargetMode="External"/><Relationship Id="rId99" Type="http://schemas.openxmlformats.org/officeDocument/2006/relationships/hyperlink" Target="https://my.zakupki.prom.ua/remote/dispatcher/state_purchase_view/44231309" TargetMode="External"/><Relationship Id="rId101" Type="http://schemas.openxmlformats.org/officeDocument/2006/relationships/hyperlink" Target="https://my.zakupki.prom.ua/remote/dispatcher/state_purchase_view/44246250" TargetMode="External"/><Relationship Id="rId122" Type="http://schemas.openxmlformats.org/officeDocument/2006/relationships/hyperlink" Target="https://my.zakupki.prom.ua/remote/dispatcher/state_purchase_view/45495543" TargetMode="External"/><Relationship Id="rId143" Type="http://schemas.openxmlformats.org/officeDocument/2006/relationships/hyperlink" Target="https://my.zakupivli.pro/remote/dispatcher/state_purchase_view/46111983" TargetMode="External"/><Relationship Id="rId148" Type="http://schemas.openxmlformats.org/officeDocument/2006/relationships/hyperlink" Target="https://my.zakupivli.pro/remote/dispatcher/state_purchase_view/46230739" TargetMode="External"/><Relationship Id="rId164" Type="http://schemas.openxmlformats.org/officeDocument/2006/relationships/hyperlink" Target="https://my.zakupivli.pro/remote/dispatcher/state_purchase_view/47514338" TargetMode="External"/><Relationship Id="rId169" Type="http://schemas.openxmlformats.org/officeDocument/2006/relationships/hyperlink" Target="https://my.zakupivli.pro/remote/dispatcher/state_purchase_view/47510764" TargetMode="External"/><Relationship Id="rId4" Type="http://schemas.openxmlformats.org/officeDocument/2006/relationships/hyperlink" Target="https://my.zakupki.prom.ua/remote/dispatcher/state_contracting_view/15284829" TargetMode="External"/><Relationship Id="rId9" Type="http://schemas.openxmlformats.org/officeDocument/2006/relationships/hyperlink" Target="https://my.zakupki.prom.ua/remote/dispatcher/state_contracting_view/15312592" TargetMode="External"/><Relationship Id="rId26" Type="http://schemas.openxmlformats.org/officeDocument/2006/relationships/hyperlink" Target="https://my.zakupki.prom.ua/remote/dispatcher/state_contracting_view/15721196" TargetMode="External"/><Relationship Id="rId47" Type="http://schemas.openxmlformats.org/officeDocument/2006/relationships/hyperlink" Target="https://my.zakupki.prom.ua/remote/dispatcher/state_purchase_view/42311547" TargetMode="External"/><Relationship Id="rId68" Type="http://schemas.openxmlformats.org/officeDocument/2006/relationships/hyperlink" Target="https://my.zakupki.prom.ua/remote/dispatcher/state_purchase_view/43293298" TargetMode="External"/><Relationship Id="rId89" Type="http://schemas.openxmlformats.org/officeDocument/2006/relationships/hyperlink" Target="https://my.zakupki.prom.ua/remote/dispatcher/state_purchase_view/43932575" TargetMode="External"/><Relationship Id="rId112" Type="http://schemas.openxmlformats.org/officeDocument/2006/relationships/hyperlink" Target="https://my.zakupki.prom.ua/remote/dispatcher/state_purchase_view/44707225" TargetMode="External"/><Relationship Id="rId133" Type="http://schemas.openxmlformats.org/officeDocument/2006/relationships/hyperlink" Target="https://my.zakupivli.pro/remote/dispatcher/state_purchase_view/45826929" TargetMode="External"/><Relationship Id="rId154" Type="http://schemas.openxmlformats.org/officeDocument/2006/relationships/hyperlink" Target="https://my.zakupivli.pro/remote/dispatcher/state_contracting_view/18064792" TargetMode="External"/><Relationship Id="rId16" Type="http://schemas.openxmlformats.org/officeDocument/2006/relationships/hyperlink" Target="https://my.zakupki.prom.ua/remote/dispatcher/state_contracting_view/15387368" TargetMode="External"/><Relationship Id="rId37" Type="http://schemas.openxmlformats.org/officeDocument/2006/relationships/hyperlink" Target="https://my.zakupki.prom.ua/remote/dispatcher/state_purchase_view/42038008" TargetMode="External"/><Relationship Id="rId58" Type="http://schemas.openxmlformats.org/officeDocument/2006/relationships/hyperlink" Target="https://my.zakupki.prom.ua/remote/dispatcher/state_purchase_view/42743617" TargetMode="External"/><Relationship Id="rId79" Type="http://schemas.openxmlformats.org/officeDocument/2006/relationships/hyperlink" Target="https://my.zakupki.prom.ua/remote/dispatcher/state_purchase_view/43615031" TargetMode="External"/><Relationship Id="rId102" Type="http://schemas.openxmlformats.org/officeDocument/2006/relationships/hyperlink" Target="https://my.zakupki.prom.ua/remote/dispatcher/state_purchase_view/44340440" TargetMode="External"/><Relationship Id="rId123" Type="http://schemas.openxmlformats.org/officeDocument/2006/relationships/hyperlink" Target="https://my.zakupki.prom.ua/remote/dispatcher/state_purchase_view/45539209" TargetMode="External"/><Relationship Id="rId144" Type="http://schemas.openxmlformats.org/officeDocument/2006/relationships/hyperlink" Target="https://my.zakupivli.pro/remote/dispatcher/state_purchase_view/46160455" TargetMode="External"/><Relationship Id="rId90" Type="http://schemas.openxmlformats.org/officeDocument/2006/relationships/hyperlink" Target="https://my.zakupki.prom.ua/remote/dispatcher/state_purchase_view/44007364" TargetMode="External"/><Relationship Id="rId165" Type="http://schemas.openxmlformats.org/officeDocument/2006/relationships/hyperlink" Target="https://my.zakupivli.pro/remote/dispatcher/state_purchase_view/47512456" TargetMode="External"/><Relationship Id="rId27" Type="http://schemas.openxmlformats.org/officeDocument/2006/relationships/hyperlink" Target="https://my.zakupki.prom.ua/remote/dispatcher/state_purchase_view/41029791" TargetMode="External"/><Relationship Id="rId48" Type="http://schemas.openxmlformats.org/officeDocument/2006/relationships/hyperlink" Target="https://my.zakupki.prom.ua/remote/dispatcher/state_purchase_view/42311547" TargetMode="External"/><Relationship Id="rId69" Type="http://schemas.openxmlformats.org/officeDocument/2006/relationships/hyperlink" Target="https://my.zakupki.prom.ua/remote/dispatcher/state_purchase_view/43293703" TargetMode="External"/><Relationship Id="rId113" Type="http://schemas.openxmlformats.org/officeDocument/2006/relationships/hyperlink" Target="https://my.zakupki.prom.ua/remote/dispatcher/state_purchase_view/44707707" TargetMode="External"/><Relationship Id="rId134" Type="http://schemas.openxmlformats.org/officeDocument/2006/relationships/hyperlink" Target="https://my.zakupivli.pro/remote/dispatcher/state_purchase_view/45868110" TargetMode="External"/><Relationship Id="rId80" Type="http://schemas.openxmlformats.org/officeDocument/2006/relationships/hyperlink" Target="https://my.zakupki.prom.ua/remote/dispatcher/state_purchase_view/43617011" TargetMode="External"/><Relationship Id="rId155" Type="http://schemas.openxmlformats.org/officeDocument/2006/relationships/hyperlink" Target="https://my.zakupivli.pro/remote/dispatcher/state_purchase_view/46707966" TargetMode="External"/><Relationship Id="rId17" Type="http://schemas.openxmlformats.org/officeDocument/2006/relationships/hyperlink" Target="https://my.zakupki.prom.ua/remote/dispatcher/state_contracting_view/15387368" TargetMode="External"/><Relationship Id="rId38" Type="http://schemas.openxmlformats.org/officeDocument/2006/relationships/hyperlink" Target="https://my.zakupki.prom.ua/remote/dispatcher/state_purchase_view/42017187" TargetMode="External"/><Relationship Id="rId59" Type="http://schemas.openxmlformats.org/officeDocument/2006/relationships/hyperlink" Target="https://my.zakupki.prom.ua/remote/dispatcher/state_purchase_view/42743192" TargetMode="External"/><Relationship Id="rId103" Type="http://schemas.openxmlformats.org/officeDocument/2006/relationships/hyperlink" Target="https://my.zakupki.prom.ua/remote/dispatcher/state_purchase_view/44341470" TargetMode="External"/><Relationship Id="rId124" Type="http://schemas.openxmlformats.org/officeDocument/2006/relationships/hyperlink" Target="https://my.zakupki.prom.ua/remote/dispatcher/state_purchase_view/45495964" TargetMode="External"/><Relationship Id="rId70" Type="http://schemas.openxmlformats.org/officeDocument/2006/relationships/hyperlink" Target="https://my.zakupki.prom.ua/remote/dispatcher/state_purchase_view/43294050" TargetMode="External"/><Relationship Id="rId91" Type="http://schemas.openxmlformats.org/officeDocument/2006/relationships/hyperlink" Target="https://my.zakupki.prom.ua/remote/dispatcher/state_purchase_view/44151674" TargetMode="External"/><Relationship Id="rId145" Type="http://schemas.openxmlformats.org/officeDocument/2006/relationships/hyperlink" Target="https://my.zakupivli.pro/remote/dispatcher/state_purchase_view/46230620" TargetMode="External"/><Relationship Id="rId166" Type="http://schemas.openxmlformats.org/officeDocument/2006/relationships/hyperlink" Target="https://my.zakupivli.pro/remote/dispatcher/state_purchase_view/47511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5"/>
  <sheetViews>
    <sheetView tabSelected="1" zoomScale="110" zoomScaleNormal="110" workbookViewId="0">
      <pane ySplit="2" topLeftCell="A150" activePane="bottomLeft" state="frozen"/>
      <selection pane="bottomLeft" activeCell="L2" sqref="L2"/>
    </sheetView>
  </sheetViews>
  <sheetFormatPr defaultColWidth="11.42578125" defaultRowHeight="15" x14ac:dyDescent="0.25"/>
  <cols>
    <col min="1" max="1" width="4.140625" customWidth="1"/>
    <col min="2" max="2" width="21" customWidth="1"/>
    <col min="3" max="3" width="23.42578125" customWidth="1"/>
    <col min="4" max="4" width="33.42578125" customWidth="1"/>
    <col min="5" max="5" width="19.28515625" customWidth="1"/>
    <col min="6" max="6" width="67.28515625" customWidth="1"/>
    <col min="7" max="7" width="12.85546875" customWidth="1"/>
    <col min="8" max="8" width="10.28515625" customWidth="1"/>
    <col min="9" max="9" width="9.42578125" customWidth="1"/>
    <col min="10" max="10" width="11" customWidth="1"/>
    <col min="11" max="11" width="10" customWidth="1"/>
    <col min="12" max="12" width="8.5703125" customWidth="1"/>
    <col min="13" max="13" width="10" customWidth="1"/>
    <col min="14" max="14" width="9.28515625" customWidth="1"/>
    <col min="15" max="15" width="11.42578125" customWidth="1"/>
    <col min="16" max="16" width="9.28515625" customWidth="1"/>
  </cols>
  <sheetData>
    <row r="1" spans="1:13" ht="24" customHeight="1" thickBot="1" x14ac:dyDescent="0.55000000000000004">
      <c r="A1" s="1"/>
      <c r="B1" t="s">
        <v>577</v>
      </c>
      <c r="D1" s="36" t="s">
        <v>30</v>
      </c>
      <c r="E1" s="36"/>
      <c r="F1" s="36"/>
    </row>
    <row r="2" spans="1:13" ht="39.75" customHeight="1" x14ac:dyDescent="0.25">
      <c r="A2" s="2" t="s">
        <v>14</v>
      </c>
      <c r="B2" s="2" t="s">
        <v>2</v>
      </c>
      <c r="C2" s="2" t="s">
        <v>9</v>
      </c>
      <c r="D2" s="2" t="s">
        <v>6</v>
      </c>
      <c r="E2" s="2" t="s">
        <v>12</v>
      </c>
      <c r="F2" s="2" t="s">
        <v>8</v>
      </c>
      <c r="G2" s="2" t="s">
        <v>1</v>
      </c>
      <c r="H2" s="2" t="s">
        <v>7</v>
      </c>
      <c r="I2" s="2" t="s">
        <v>11</v>
      </c>
      <c r="J2" s="2" t="s">
        <v>4</v>
      </c>
      <c r="K2" s="2" t="s">
        <v>3</v>
      </c>
      <c r="L2" s="2" t="s">
        <v>10</v>
      </c>
      <c r="M2" s="2" t="s">
        <v>15</v>
      </c>
    </row>
    <row r="3" spans="1:13" x14ac:dyDescent="0.25">
      <c r="A3" s="10">
        <v>1</v>
      </c>
      <c r="B3" s="4" t="s">
        <v>102</v>
      </c>
      <c r="C3" s="5" t="s">
        <v>5</v>
      </c>
      <c r="D3" s="5" t="s">
        <v>0</v>
      </c>
      <c r="E3" s="5" t="s">
        <v>31</v>
      </c>
      <c r="F3" s="5" t="s">
        <v>37</v>
      </c>
      <c r="G3" s="5" t="s">
        <v>32</v>
      </c>
      <c r="H3" s="5" t="s">
        <v>33</v>
      </c>
      <c r="I3" s="33">
        <v>194499.99</v>
      </c>
      <c r="J3" s="34">
        <v>44928</v>
      </c>
      <c r="K3" s="34">
        <v>45291</v>
      </c>
      <c r="L3" s="32" t="s">
        <v>13</v>
      </c>
      <c r="M3" s="8"/>
    </row>
    <row r="4" spans="1:13" x14ac:dyDescent="0.25">
      <c r="A4" s="10">
        <v>2</v>
      </c>
      <c r="B4" s="4" t="s">
        <v>101</v>
      </c>
      <c r="C4" s="5" t="s">
        <v>45</v>
      </c>
      <c r="D4" s="5" t="s">
        <v>24</v>
      </c>
      <c r="E4" s="5" t="s">
        <v>16</v>
      </c>
      <c r="F4" s="5" t="s">
        <v>25</v>
      </c>
      <c r="G4" s="5" t="s">
        <v>26</v>
      </c>
      <c r="H4" s="5" t="s">
        <v>27</v>
      </c>
      <c r="I4" s="33">
        <v>84500</v>
      </c>
      <c r="J4" s="34">
        <v>44932</v>
      </c>
      <c r="K4" s="34">
        <v>45291</v>
      </c>
      <c r="L4" s="32" t="s">
        <v>13</v>
      </c>
      <c r="M4" s="8"/>
    </row>
    <row r="5" spans="1:13" x14ac:dyDescent="0.25">
      <c r="A5" s="10">
        <v>3</v>
      </c>
      <c r="B5" s="4" t="s">
        <v>100</v>
      </c>
      <c r="C5" s="5" t="s">
        <v>34</v>
      </c>
      <c r="D5" s="5" t="s">
        <v>20</v>
      </c>
      <c r="E5" s="5" t="s">
        <v>16</v>
      </c>
      <c r="F5" s="5" t="s">
        <v>28</v>
      </c>
      <c r="G5" s="5" t="s">
        <v>29</v>
      </c>
      <c r="H5" s="5" t="s">
        <v>35</v>
      </c>
      <c r="I5" s="33">
        <v>318006.78000000003</v>
      </c>
      <c r="J5" s="34">
        <v>44942</v>
      </c>
      <c r="K5" s="34">
        <v>45291</v>
      </c>
      <c r="L5" s="32" t="s">
        <v>13</v>
      </c>
      <c r="M5" s="8"/>
    </row>
    <row r="6" spans="1:13" x14ac:dyDescent="0.25">
      <c r="A6" s="10">
        <v>4</v>
      </c>
      <c r="B6" s="4" t="s">
        <v>99</v>
      </c>
      <c r="C6" s="5" t="s">
        <v>36</v>
      </c>
      <c r="D6" s="5" t="s">
        <v>20</v>
      </c>
      <c r="E6" s="5" t="s">
        <v>16</v>
      </c>
      <c r="F6" s="5" t="s">
        <v>21</v>
      </c>
      <c r="G6" s="5" t="s">
        <v>22</v>
      </c>
      <c r="H6" s="5" t="s">
        <v>23</v>
      </c>
      <c r="I6" s="33">
        <v>353884.38</v>
      </c>
      <c r="J6" s="34">
        <v>44942</v>
      </c>
      <c r="K6" s="34">
        <v>45291</v>
      </c>
      <c r="L6" s="32" t="s">
        <v>13</v>
      </c>
      <c r="M6" s="8"/>
    </row>
    <row r="7" spans="1:13" x14ac:dyDescent="0.25">
      <c r="A7" s="10">
        <v>5</v>
      </c>
      <c r="B7" s="4" t="s">
        <v>98</v>
      </c>
      <c r="C7" s="5" t="s">
        <v>46</v>
      </c>
      <c r="D7" s="5" t="s">
        <v>17</v>
      </c>
      <c r="E7" s="5" t="s">
        <v>16</v>
      </c>
      <c r="F7" s="5" t="s">
        <v>18</v>
      </c>
      <c r="G7" s="5" t="s">
        <v>19</v>
      </c>
      <c r="H7" s="5" t="s">
        <v>38</v>
      </c>
      <c r="I7" s="33">
        <v>30000</v>
      </c>
      <c r="J7" s="34">
        <v>44942</v>
      </c>
      <c r="K7" s="34">
        <v>45291</v>
      </c>
      <c r="L7" s="32" t="s">
        <v>13</v>
      </c>
      <c r="M7" s="8"/>
    </row>
    <row r="8" spans="1:13" x14ac:dyDescent="0.25">
      <c r="A8" s="10">
        <v>6</v>
      </c>
      <c r="B8" s="4" t="s">
        <v>98</v>
      </c>
      <c r="C8" s="5" t="s">
        <v>47</v>
      </c>
      <c r="D8" s="5" t="s">
        <v>17</v>
      </c>
      <c r="E8" s="5" t="s">
        <v>16</v>
      </c>
      <c r="F8" s="5" t="s">
        <v>18</v>
      </c>
      <c r="G8" s="5" t="s">
        <v>19</v>
      </c>
      <c r="H8" s="5" t="s">
        <v>39</v>
      </c>
      <c r="I8" s="33">
        <v>17400</v>
      </c>
      <c r="J8" s="34">
        <v>44942</v>
      </c>
      <c r="K8" s="34">
        <v>45291</v>
      </c>
      <c r="L8" s="32" t="s">
        <v>13</v>
      </c>
      <c r="M8" s="8"/>
    </row>
    <row r="9" spans="1:13" x14ac:dyDescent="0.25">
      <c r="A9" s="10">
        <v>7</v>
      </c>
      <c r="B9" s="4" t="s">
        <v>97</v>
      </c>
      <c r="C9" s="5" t="s">
        <v>44</v>
      </c>
      <c r="D9" s="5" t="s">
        <v>43</v>
      </c>
      <c r="E9" s="5" t="s">
        <v>16</v>
      </c>
      <c r="F9" s="5" t="s">
        <v>40</v>
      </c>
      <c r="G9" s="5" t="s">
        <v>41</v>
      </c>
      <c r="H9" s="5" t="s">
        <v>42</v>
      </c>
      <c r="I9" s="33">
        <v>39000</v>
      </c>
      <c r="J9" s="34">
        <v>44944</v>
      </c>
      <c r="K9" s="34">
        <v>45291</v>
      </c>
      <c r="L9" s="32" t="s">
        <v>13</v>
      </c>
      <c r="M9" s="8"/>
    </row>
    <row r="10" spans="1:13" x14ac:dyDescent="0.25">
      <c r="A10" s="10">
        <v>8</v>
      </c>
      <c r="B10" s="4" t="s">
        <v>96</v>
      </c>
      <c r="C10" s="5" t="s">
        <v>48</v>
      </c>
      <c r="D10" s="5" t="s">
        <v>49</v>
      </c>
      <c r="E10" s="5" t="s">
        <v>16</v>
      </c>
      <c r="F10" s="5" t="s">
        <v>50</v>
      </c>
      <c r="G10" s="5" t="s">
        <v>51</v>
      </c>
      <c r="H10" s="5" t="s">
        <v>54</v>
      </c>
      <c r="I10" s="33">
        <v>1500</v>
      </c>
      <c r="J10" s="34">
        <v>44945</v>
      </c>
      <c r="K10" s="34">
        <v>45291</v>
      </c>
      <c r="L10" s="32" t="s">
        <v>13</v>
      </c>
      <c r="M10" s="9"/>
    </row>
    <row r="11" spans="1:13" x14ac:dyDescent="0.25">
      <c r="A11" s="10">
        <v>9</v>
      </c>
      <c r="B11" s="4" t="s">
        <v>96</v>
      </c>
      <c r="C11" s="5" t="s">
        <v>48</v>
      </c>
      <c r="D11" s="5" t="s">
        <v>49</v>
      </c>
      <c r="E11" s="5" t="s">
        <v>16</v>
      </c>
      <c r="F11" s="5" t="s">
        <v>50</v>
      </c>
      <c r="G11" s="5" t="s">
        <v>52</v>
      </c>
      <c r="H11" s="5" t="s">
        <v>53</v>
      </c>
      <c r="I11" s="33">
        <v>1500</v>
      </c>
      <c r="J11" s="34">
        <v>44945</v>
      </c>
      <c r="K11" s="34">
        <v>45291</v>
      </c>
      <c r="L11" s="32" t="s">
        <v>13</v>
      </c>
      <c r="M11" s="9"/>
    </row>
    <row r="12" spans="1:13" x14ac:dyDescent="0.25">
      <c r="A12" s="10">
        <v>10</v>
      </c>
      <c r="B12" s="4" t="s">
        <v>95</v>
      </c>
      <c r="C12" s="5" t="s">
        <v>55</v>
      </c>
      <c r="D12" s="5" t="s">
        <v>56</v>
      </c>
      <c r="E12" s="5" t="s">
        <v>16</v>
      </c>
      <c r="F12" s="5" t="s">
        <v>57</v>
      </c>
      <c r="G12" s="5" t="s">
        <v>58</v>
      </c>
      <c r="H12" s="5" t="s">
        <v>62</v>
      </c>
      <c r="I12" s="33">
        <v>13800</v>
      </c>
      <c r="J12" s="34">
        <v>44946</v>
      </c>
      <c r="K12" s="34">
        <v>45291</v>
      </c>
      <c r="L12" s="32" t="s">
        <v>13</v>
      </c>
      <c r="M12" s="9"/>
    </row>
    <row r="13" spans="1:13" x14ac:dyDescent="0.25">
      <c r="A13" s="10">
        <v>11</v>
      </c>
      <c r="B13" s="4" t="s">
        <v>95</v>
      </c>
      <c r="C13" s="5" t="s">
        <v>55</v>
      </c>
      <c r="D13" s="5" t="s">
        <v>56</v>
      </c>
      <c r="E13" s="5" t="s">
        <v>16</v>
      </c>
      <c r="F13" s="5" t="s">
        <v>57</v>
      </c>
      <c r="G13" s="5" t="s">
        <v>59</v>
      </c>
      <c r="H13" s="5" t="s">
        <v>63</v>
      </c>
      <c r="I13" s="33">
        <v>8400</v>
      </c>
      <c r="J13" s="34">
        <v>44946</v>
      </c>
      <c r="K13" s="34">
        <v>45291</v>
      </c>
      <c r="L13" s="32" t="s">
        <v>13</v>
      </c>
      <c r="M13" s="9"/>
    </row>
    <row r="14" spans="1:13" x14ac:dyDescent="0.25">
      <c r="A14" s="10">
        <v>12</v>
      </c>
      <c r="B14" s="4" t="s">
        <v>95</v>
      </c>
      <c r="C14" s="5" t="s">
        <v>55</v>
      </c>
      <c r="D14" s="5" t="s">
        <v>56</v>
      </c>
      <c r="E14" s="5" t="s">
        <v>16</v>
      </c>
      <c r="F14" s="5" t="s">
        <v>57</v>
      </c>
      <c r="G14" s="5" t="s">
        <v>60</v>
      </c>
      <c r="H14" s="5" t="s">
        <v>64</v>
      </c>
      <c r="I14" s="33">
        <v>8400</v>
      </c>
      <c r="J14" s="34">
        <v>44946</v>
      </c>
      <c r="K14" s="34">
        <v>45291</v>
      </c>
      <c r="L14" s="32" t="s">
        <v>13</v>
      </c>
      <c r="M14" s="9"/>
    </row>
    <row r="15" spans="1:13" x14ac:dyDescent="0.25">
      <c r="A15" s="10">
        <v>13</v>
      </c>
      <c r="B15" s="4" t="s">
        <v>95</v>
      </c>
      <c r="C15" s="5" t="s">
        <v>55</v>
      </c>
      <c r="D15" s="5" t="s">
        <v>56</v>
      </c>
      <c r="E15" s="5" t="s">
        <v>16</v>
      </c>
      <c r="F15" s="5" t="s">
        <v>57</v>
      </c>
      <c r="G15" s="5" t="s">
        <v>61</v>
      </c>
      <c r="H15" s="5" t="s">
        <v>65</v>
      </c>
      <c r="I15" s="33">
        <v>11400</v>
      </c>
      <c r="J15" s="34">
        <v>44946</v>
      </c>
      <c r="K15" s="34">
        <v>45291</v>
      </c>
      <c r="L15" s="32" t="s">
        <v>13</v>
      </c>
      <c r="M15" s="9"/>
    </row>
    <row r="16" spans="1:13" x14ac:dyDescent="0.25">
      <c r="A16" s="10">
        <v>14</v>
      </c>
      <c r="B16" s="4" t="s">
        <v>94</v>
      </c>
      <c r="C16" s="5" t="s">
        <v>66</v>
      </c>
      <c r="D16" s="5" t="s">
        <v>67</v>
      </c>
      <c r="E16" s="5" t="s">
        <v>16</v>
      </c>
      <c r="F16" s="5" t="s">
        <v>68</v>
      </c>
      <c r="G16" s="5" t="s">
        <v>69</v>
      </c>
      <c r="H16" s="5" t="s">
        <v>70</v>
      </c>
      <c r="I16" s="33">
        <v>21600</v>
      </c>
      <c r="J16" s="34">
        <v>44950</v>
      </c>
      <c r="K16" s="34">
        <v>45291</v>
      </c>
      <c r="L16" s="32" t="s">
        <v>13</v>
      </c>
      <c r="M16" s="10"/>
    </row>
    <row r="17" spans="1:15" x14ac:dyDescent="0.25">
      <c r="A17" s="10">
        <v>15</v>
      </c>
      <c r="B17" s="4" t="s">
        <v>93</v>
      </c>
      <c r="C17" s="5" t="s">
        <v>71</v>
      </c>
      <c r="D17" s="5" t="s">
        <v>72</v>
      </c>
      <c r="E17" s="5" t="s">
        <v>16</v>
      </c>
      <c r="F17" s="5" t="s">
        <v>73</v>
      </c>
      <c r="G17" s="5" t="s">
        <v>74</v>
      </c>
      <c r="H17" s="11">
        <v>101</v>
      </c>
      <c r="I17" s="33">
        <v>2175</v>
      </c>
      <c r="J17" s="34">
        <v>44951</v>
      </c>
      <c r="K17" s="34">
        <v>45291</v>
      </c>
      <c r="L17" s="32" t="s">
        <v>13</v>
      </c>
      <c r="M17" s="10"/>
    </row>
    <row r="18" spans="1:15" x14ac:dyDescent="0.25">
      <c r="A18" s="10">
        <v>16</v>
      </c>
      <c r="B18" s="4" t="s">
        <v>93</v>
      </c>
      <c r="C18" s="5" t="s">
        <v>71</v>
      </c>
      <c r="D18" s="5" t="s">
        <v>72</v>
      </c>
      <c r="E18" s="5" t="s">
        <v>16</v>
      </c>
      <c r="F18" s="5" t="s">
        <v>73</v>
      </c>
      <c r="G18" s="5" t="s">
        <v>74</v>
      </c>
      <c r="H18" s="11">
        <v>102</v>
      </c>
      <c r="I18" s="33">
        <v>12687.68</v>
      </c>
      <c r="J18" s="34">
        <v>44951</v>
      </c>
      <c r="K18" s="34">
        <v>45291</v>
      </c>
      <c r="L18" s="32" t="s">
        <v>13</v>
      </c>
      <c r="M18" s="10"/>
    </row>
    <row r="19" spans="1:15" x14ac:dyDescent="0.25">
      <c r="A19" s="10">
        <v>17</v>
      </c>
      <c r="B19" s="4" t="s">
        <v>93</v>
      </c>
      <c r="C19" s="5" t="s">
        <v>71</v>
      </c>
      <c r="D19" s="5" t="s">
        <v>72</v>
      </c>
      <c r="E19" s="5" t="s">
        <v>16</v>
      </c>
      <c r="F19" s="5" t="s">
        <v>73</v>
      </c>
      <c r="G19" s="5" t="s">
        <v>74</v>
      </c>
      <c r="H19" s="11">
        <v>103</v>
      </c>
      <c r="I19" s="33">
        <v>2900.04</v>
      </c>
      <c r="J19" s="34">
        <v>44951</v>
      </c>
      <c r="K19" s="34">
        <v>45291</v>
      </c>
      <c r="L19" s="32" t="s">
        <v>13</v>
      </c>
      <c r="M19" s="10"/>
    </row>
    <row r="20" spans="1:15" x14ac:dyDescent="0.25">
      <c r="A20" s="10">
        <v>18</v>
      </c>
      <c r="B20" s="4" t="s">
        <v>92</v>
      </c>
      <c r="C20" s="5" t="s">
        <v>78</v>
      </c>
      <c r="D20" s="5" t="s">
        <v>79</v>
      </c>
      <c r="E20" s="5" t="s">
        <v>16</v>
      </c>
      <c r="F20" s="5" t="s">
        <v>75</v>
      </c>
      <c r="G20" s="11">
        <v>2243307563</v>
      </c>
      <c r="H20" s="5" t="s">
        <v>77</v>
      </c>
      <c r="I20" s="6">
        <v>433</v>
      </c>
      <c r="J20" s="7">
        <v>44951</v>
      </c>
      <c r="K20" s="7">
        <v>45291</v>
      </c>
      <c r="L20" s="5" t="s">
        <v>85</v>
      </c>
      <c r="M20" s="12">
        <v>44953</v>
      </c>
    </row>
    <row r="21" spans="1:15" x14ac:dyDescent="0.25">
      <c r="A21" s="10">
        <v>19</v>
      </c>
      <c r="B21" s="4" t="s">
        <v>91</v>
      </c>
      <c r="C21" s="5" t="s">
        <v>83</v>
      </c>
      <c r="D21" s="5" t="s">
        <v>84</v>
      </c>
      <c r="E21" s="5" t="s">
        <v>16</v>
      </c>
      <c r="F21" s="5" t="s">
        <v>80</v>
      </c>
      <c r="G21" s="5" t="s">
        <v>81</v>
      </c>
      <c r="H21" s="5" t="s">
        <v>82</v>
      </c>
      <c r="I21" s="6">
        <v>1985</v>
      </c>
      <c r="J21" s="7">
        <v>44951</v>
      </c>
      <c r="K21" s="7">
        <v>45291</v>
      </c>
      <c r="L21" s="5" t="s">
        <v>85</v>
      </c>
      <c r="M21" s="12">
        <v>44953</v>
      </c>
    </row>
    <row r="22" spans="1:15" x14ac:dyDescent="0.25">
      <c r="A22" s="10">
        <v>20</v>
      </c>
      <c r="B22" s="4" t="str">
        <f>HYPERLINK("https://my.zakupki.prom.ua/remote/dispatcher/state_purchase_view/40625789", "UA-2023-02-06-005068-a")</f>
        <v>UA-2023-02-06-005068-a</v>
      </c>
      <c r="C22" s="5" t="s">
        <v>86</v>
      </c>
      <c r="D22" s="5" t="s">
        <v>87</v>
      </c>
      <c r="E22" s="5" t="s">
        <v>16</v>
      </c>
      <c r="F22" s="5" t="s">
        <v>88</v>
      </c>
      <c r="G22" s="5" t="s">
        <v>89</v>
      </c>
      <c r="H22" s="5" t="s">
        <v>90</v>
      </c>
      <c r="I22" s="6">
        <v>1800</v>
      </c>
      <c r="J22" s="7">
        <v>44960</v>
      </c>
      <c r="K22" s="7">
        <v>45291</v>
      </c>
      <c r="L22" s="5" t="s">
        <v>85</v>
      </c>
      <c r="M22" s="12">
        <v>44980</v>
      </c>
    </row>
    <row r="23" spans="1:15" x14ac:dyDescent="0.25">
      <c r="A23" s="10">
        <v>21</v>
      </c>
      <c r="B23" s="4" t="str">
        <f>HYPERLINK("https://my.zakupki.prom.ua/remote/dispatcher/state_purchase_view/40959953", "UA-2023-02-20-005488-a")</f>
        <v>UA-2023-02-20-005488-a</v>
      </c>
      <c r="C23" s="5" t="s">
        <v>134</v>
      </c>
      <c r="D23" s="5" t="s">
        <v>87</v>
      </c>
      <c r="E23" s="5" t="s">
        <v>16</v>
      </c>
      <c r="F23" s="5" t="s">
        <v>88</v>
      </c>
      <c r="G23" s="5" t="s">
        <v>89</v>
      </c>
      <c r="H23" s="5" t="s">
        <v>121</v>
      </c>
      <c r="I23" s="6">
        <v>4800</v>
      </c>
      <c r="J23" s="7">
        <v>44974</v>
      </c>
      <c r="K23" s="7">
        <v>45291</v>
      </c>
      <c r="L23" s="5" t="s">
        <v>85</v>
      </c>
      <c r="M23" s="12">
        <v>44992</v>
      </c>
    </row>
    <row r="24" spans="1:15" x14ac:dyDescent="0.25">
      <c r="A24" s="10">
        <v>22</v>
      </c>
      <c r="B24" s="4" t="s">
        <v>106</v>
      </c>
      <c r="C24" s="5" t="s">
        <v>107</v>
      </c>
      <c r="D24" s="5" t="s">
        <v>108</v>
      </c>
      <c r="E24" s="5" t="s">
        <v>16</v>
      </c>
      <c r="F24" s="5" t="s">
        <v>103</v>
      </c>
      <c r="G24" s="5" t="s">
        <v>104</v>
      </c>
      <c r="H24" s="5" t="s">
        <v>105</v>
      </c>
      <c r="I24" s="6">
        <v>7470.7</v>
      </c>
      <c r="J24" s="7">
        <v>44979</v>
      </c>
      <c r="K24" s="7">
        <v>45291</v>
      </c>
      <c r="L24" s="5" t="s">
        <v>85</v>
      </c>
      <c r="M24" s="12">
        <v>44994</v>
      </c>
    </row>
    <row r="25" spans="1:15" x14ac:dyDescent="0.25">
      <c r="A25" s="10">
        <v>23</v>
      </c>
      <c r="B25" s="4" t="str">
        <f>HYPERLINK("https://my.zakupki.prom.ua/remote/dispatcher/state_contracting_view/15721498", "UA-2023-02-22-010478-a-b1")</f>
        <v>UA-2023-02-22-010478-a-b1</v>
      </c>
      <c r="C25" s="5" t="s">
        <v>111</v>
      </c>
      <c r="D25" s="5" t="s">
        <v>112</v>
      </c>
      <c r="E25" s="5" t="s">
        <v>16</v>
      </c>
      <c r="F25" s="5" t="s">
        <v>109</v>
      </c>
      <c r="G25" s="5" t="s">
        <v>110</v>
      </c>
      <c r="H25" s="11">
        <v>1</v>
      </c>
      <c r="I25" s="6">
        <v>2730</v>
      </c>
      <c r="J25" s="7">
        <v>44979</v>
      </c>
      <c r="K25" s="7">
        <v>45291</v>
      </c>
      <c r="L25" s="5" t="s">
        <v>85</v>
      </c>
      <c r="M25" s="12">
        <v>44994</v>
      </c>
    </row>
    <row r="26" spans="1:15" x14ac:dyDescent="0.25">
      <c r="A26" s="10">
        <v>24</v>
      </c>
      <c r="B26" s="4" t="str">
        <f>HYPERLINK("https://my.zakupki.prom.ua/remote/dispatcher/state_purchase_view/41032370", "UA-2023-02-22-010882-a")</f>
        <v>UA-2023-02-22-010882-a</v>
      </c>
      <c r="C26" s="5" t="s">
        <v>114</v>
      </c>
      <c r="D26" s="5" t="s">
        <v>115</v>
      </c>
      <c r="E26" s="5" t="s">
        <v>16</v>
      </c>
      <c r="F26" s="5" t="s">
        <v>109</v>
      </c>
      <c r="G26" s="5" t="s">
        <v>110</v>
      </c>
      <c r="H26" s="5" t="s">
        <v>113</v>
      </c>
      <c r="I26" s="6">
        <v>5182</v>
      </c>
      <c r="J26" s="7">
        <v>44979</v>
      </c>
      <c r="K26" s="7">
        <v>45291</v>
      </c>
      <c r="L26" s="5" t="s">
        <v>85</v>
      </c>
      <c r="M26" s="12">
        <v>44994</v>
      </c>
    </row>
    <row r="27" spans="1:15" x14ac:dyDescent="0.25">
      <c r="A27" s="10">
        <v>25</v>
      </c>
      <c r="B27" s="4" t="str">
        <f>HYPERLINK("https://my.zakupki.prom.ua/remote/dispatcher/state_purchase_view/41047410", "UA-2023-02-23-003271-a")</f>
        <v>UA-2023-02-23-003271-a</v>
      </c>
      <c r="C27" s="5" t="s">
        <v>116</v>
      </c>
      <c r="D27" s="5" t="s">
        <v>117</v>
      </c>
      <c r="E27" s="5" t="s">
        <v>16</v>
      </c>
      <c r="F27" s="5" t="s">
        <v>118</v>
      </c>
      <c r="G27" s="5" t="s">
        <v>119</v>
      </c>
      <c r="H27" s="5" t="s">
        <v>120</v>
      </c>
      <c r="I27" s="6">
        <v>5400</v>
      </c>
      <c r="J27" s="7">
        <v>44979</v>
      </c>
      <c r="K27" s="7">
        <v>45291</v>
      </c>
      <c r="L27" s="5" t="s">
        <v>85</v>
      </c>
      <c r="M27" s="12">
        <v>45021</v>
      </c>
    </row>
    <row r="28" spans="1:15" x14ac:dyDescent="0.25">
      <c r="A28" s="10">
        <v>26</v>
      </c>
      <c r="B28" s="4" t="str">
        <f>HYPERLINK("https://my.zakupki.prom.ua/remote/dispatcher/state_purchase_view/41026959", "UA-2023-02-22-008284-a")</f>
        <v>UA-2023-02-22-008284-a</v>
      </c>
      <c r="C28" s="5" t="s">
        <v>122</v>
      </c>
      <c r="D28" s="5" t="s">
        <v>123</v>
      </c>
      <c r="E28" s="5" t="s">
        <v>16</v>
      </c>
      <c r="F28" s="5" t="s">
        <v>80</v>
      </c>
      <c r="G28" s="5" t="s">
        <v>81</v>
      </c>
      <c r="H28" s="5" t="s">
        <v>121</v>
      </c>
      <c r="I28" s="6">
        <v>4364</v>
      </c>
      <c r="J28" s="7">
        <v>44979</v>
      </c>
      <c r="K28" s="7">
        <v>45291</v>
      </c>
      <c r="L28" s="5" t="s">
        <v>85</v>
      </c>
      <c r="M28" s="12">
        <v>45021</v>
      </c>
      <c r="N28" s="13"/>
      <c r="O28" s="1"/>
    </row>
    <row r="29" spans="1:15" x14ac:dyDescent="0.25">
      <c r="A29" s="10">
        <v>27</v>
      </c>
      <c r="B29" s="4" t="str">
        <f>HYPERLINK("https://my.zakupki.prom.ua/remote/dispatcher/state_purchase_view/41029791", "UA-2023-02-22-009643-a")</f>
        <v>UA-2023-02-22-009643-a</v>
      </c>
      <c r="C29" s="5" t="s">
        <v>124</v>
      </c>
      <c r="D29" s="5" t="s">
        <v>125</v>
      </c>
      <c r="E29" s="5" t="s">
        <v>16</v>
      </c>
      <c r="F29" s="5" t="s">
        <v>126</v>
      </c>
      <c r="G29" s="5" t="s">
        <v>127</v>
      </c>
      <c r="H29" s="5" t="s">
        <v>128</v>
      </c>
      <c r="I29" s="6">
        <v>3000</v>
      </c>
      <c r="J29" s="7">
        <v>44979</v>
      </c>
      <c r="K29" s="7">
        <v>45291</v>
      </c>
      <c r="L29" s="5" t="s">
        <v>85</v>
      </c>
      <c r="M29" s="12">
        <v>44994</v>
      </c>
    </row>
    <row r="30" spans="1:15" x14ac:dyDescent="0.25">
      <c r="A30" s="10">
        <v>28</v>
      </c>
      <c r="B30" s="4" t="str">
        <f>HYPERLINK("https://my.zakupki.prom.ua/remote/dispatcher/state_purchase_view/41029414", "UA-2023-02-22-009478-a")</f>
        <v>UA-2023-02-22-009478-a</v>
      </c>
      <c r="C30" s="5" t="s">
        <v>130</v>
      </c>
      <c r="D30" s="5" t="s">
        <v>131</v>
      </c>
      <c r="E30" s="5" t="s">
        <v>16</v>
      </c>
      <c r="F30" s="5" t="s">
        <v>75</v>
      </c>
      <c r="G30" s="5" t="s">
        <v>76</v>
      </c>
      <c r="H30" s="5" t="s">
        <v>129</v>
      </c>
      <c r="I30" s="6">
        <v>3850</v>
      </c>
      <c r="J30" s="7">
        <v>44979</v>
      </c>
      <c r="K30" s="7">
        <v>45291</v>
      </c>
      <c r="L30" s="5" t="s">
        <v>85</v>
      </c>
      <c r="M30" s="12">
        <v>45022</v>
      </c>
    </row>
    <row r="31" spans="1:15" x14ac:dyDescent="0.25">
      <c r="A31" s="10">
        <v>29</v>
      </c>
      <c r="B31" s="4" t="str">
        <f>HYPERLINK("https://my.zakupki.prom.ua/remote/dispatcher/state_purchase_view/41029289", "UA-2023-02-22-009389-a")</f>
        <v>UA-2023-02-22-009389-a</v>
      </c>
      <c r="C31" s="5" t="s">
        <v>132</v>
      </c>
      <c r="D31" s="5" t="s">
        <v>133</v>
      </c>
      <c r="E31" s="5" t="s">
        <v>16</v>
      </c>
      <c r="F31" s="5" t="s">
        <v>75</v>
      </c>
      <c r="G31" s="5" t="s">
        <v>76</v>
      </c>
      <c r="H31" s="11">
        <v>10</v>
      </c>
      <c r="I31" s="6">
        <v>510</v>
      </c>
      <c r="J31" s="7">
        <v>44979</v>
      </c>
      <c r="K31" s="7">
        <v>45291</v>
      </c>
      <c r="L31" s="5" t="s">
        <v>85</v>
      </c>
      <c r="M31" s="12">
        <v>45022</v>
      </c>
    </row>
    <row r="32" spans="1:15" x14ac:dyDescent="0.25">
      <c r="A32" s="10">
        <v>30</v>
      </c>
      <c r="B32" s="4" t="str">
        <f>HYPERLINK("https://my.zakupki.prom.ua/remote/dispatcher/state_purchase_view/41266728", "UA-2023-03-07-004504-a")</f>
        <v>UA-2023-03-07-004504-a</v>
      </c>
      <c r="C32" s="5" t="s">
        <v>135</v>
      </c>
      <c r="D32" s="5" t="s">
        <v>87</v>
      </c>
      <c r="E32" s="5" t="s">
        <v>16</v>
      </c>
      <c r="F32" s="5" t="s">
        <v>88</v>
      </c>
      <c r="G32" s="5" t="s">
        <v>89</v>
      </c>
      <c r="H32" s="5" t="s">
        <v>136</v>
      </c>
      <c r="I32" s="6">
        <v>1800</v>
      </c>
      <c r="J32" s="7">
        <v>44988</v>
      </c>
      <c r="K32" s="7">
        <v>45291</v>
      </c>
      <c r="L32" s="5" t="s">
        <v>85</v>
      </c>
      <c r="M32" s="12">
        <v>45002</v>
      </c>
    </row>
    <row r="33" spans="1:14" x14ac:dyDescent="0.25">
      <c r="A33" s="10">
        <v>31</v>
      </c>
      <c r="B33" s="4" t="str">
        <f>HYPERLINK("https://my.zakupki.prom.ua/remote/dispatcher/state_purchase_view/41576431", "UA-2023-03-22-009995-a")</f>
        <v>UA-2023-03-22-009995-a</v>
      </c>
      <c r="C33" s="5" t="s">
        <v>137</v>
      </c>
      <c r="D33" s="5" t="s">
        <v>138</v>
      </c>
      <c r="E33" s="5" t="s">
        <v>16</v>
      </c>
      <c r="F33" s="5" t="s">
        <v>139</v>
      </c>
      <c r="G33" s="5" t="s">
        <v>140</v>
      </c>
      <c r="H33" s="5" t="s">
        <v>128</v>
      </c>
      <c r="I33" s="6">
        <v>8100</v>
      </c>
      <c r="J33" s="7">
        <v>45007</v>
      </c>
      <c r="K33" s="7">
        <v>45291</v>
      </c>
      <c r="L33" s="5" t="s">
        <v>85</v>
      </c>
      <c r="M33" s="12">
        <v>45021</v>
      </c>
    </row>
    <row r="34" spans="1:14" x14ac:dyDescent="0.25">
      <c r="A34" s="10">
        <v>32</v>
      </c>
      <c r="B34" s="4" t="str">
        <f>HYPERLINK("https://my.zakupki.prom.ua/remote/dispatcher/state_purchase_view/41617556", "UA-2023-03-24-003245-a")</f>
        <v>UA-2023-03-24-003245-a</v>
      </c>
      <c r="C34" s="5" t="s">
        <v>141</v>
      </c>
      <c r="D34" s="5" t="s">
        <v>142</v>
      </c>
      <c r="E34" s="5" t="s">
        <v>16</v>
      </c>
      <c r="F34" s="5" t="s">
        <v>143</v>
      </c>
      <c r="G34" s="5" t="s">
        <v>144</v>
      </c>
      <c r="H34" s="5" t="s">
        <v>82</v>
      </c>
      <c r="I34" s="6">
        <v>7708</v>
      </c>
      <c r="J34" s="7">
        <v>45008</v>
      </c>
      <c r="K34" s="7">
        <v>45291</v>
      </c>
      <c r="L34" s="5" t="s">
        <v>85</v>
      </c>
      <c r="M34" s="12">
        <v>45021</v>
      </c>
    </row>
    <row r="35" spans="1:14" x14ac:dyDescent="0.25">
      <c r="A35" s="10">
        <v>33</v>
      </c>
      <c r="B35" s="4" t="str">
        <f>HYPERLINK("https://my.zakupki.prom.ua/remote/dispatcher/state_purchase_view/41618525", "UA-2023-03-24-003651-a")</f>
        <v>UA-2023-03-24-003651-a</v>
      </c>
      <c r="C35" s="5" t="s">
        <v>147</v>
      </c>
      <c r="D35" s="5" t="s">
        <v>148</v>
      </c>
      <c r="E35" s="5" t="s">
        <v>16</v>
      </c>
      <c r="F35" s="5" t="s">
        <v>103</v>
      </c>
      <c r="G35" s="5" t="s">
        <v>104</v>
      </c>
      <c r="H35" s="5" t="s">
        <v>145</v>
      </c>
      <c r="I35" s="6">
        <v>5320</v>
      </c>
      <c r="J35" s="7">
        <v>45008</v>
      </c>
      <c r="K35" s="7">
        <v>45291</v>
      </c>
      <c r="L35" s="5" t="s">
        <v>85</v>
      </c>
      <c r="M35" s="12">
        <v>45021</v>
      </c>
    </row>
    <row r="36" spans="1:14" s="14" customFormat="1" ht="12.75" x14ac:dyDescent="0.2">
      <c r="A36" s="10">
        <v>34</v>
      </c>
      <c r="B36" s="4" t="str">
        <f>HYPERLINK("https://my.zakupki.prom.ua/remote/dispatcher/state_purchase_view/41629783", "UA-2023-03-24-008765-a")</f>
        <v>UA-2023-03-24-008765-a</v>
      </c>
      <c r="C36" s="5" t="s">
        <v>149</v>
      </c>
      <c r="D36" s="5" t="s">
        <v>150</v>
      </c>
      <c r="E36" s="5" t="s">
        <v>16</v>
      </c>
      <c r="F36" s="5" t="s">
        <v>103</v>
      </c>
      <c r="G36" s="5" t="s">
        <v>104</v>
      </c>
      <c r="H36" s="5" t="s">
        <v>146</v>
      </c>
      <c r="I36" s="6">
        <v>3412</v>
      </c>
      <c r="J36" s="7">
        <v>45008</v>
      </c>
      <c r="K36" s="7">
        <v>45291</v>
      </c>
      <c r="L36" s="5" t="s">
        <v>85</v>
      </c>
      <c r="M36" s="12">
        <v>45021</v>
      </c>
      <c r="N36" s="15"/>
    </row>
    <row r="37" spans="1:14" x14ac:dyDescent="0.25">
      <c r="A37" s="10">
        <v>35</v>
      </c>
      <c r="B37" s="4" t="str">
        <f>HYPERLINK("https://my.zakupki.prom.ua/remote/dispatcher/state_purchase_view/41981915", "UA-2023-04-13-005045-a")</f>
        <v>UA-2023-04-13-005045-a</v>
      </c>
      <c r="C37" s="5" t="s">
        <v>151</v>
      </c>
      <c r="D37" s="5" t="s">
        <v>152</v>
      </c>
      <c r="E37" s="5" t="s">
        <v>16</v>
      </c>
      <c r="F37" s="5" t="s">
        <v>153</v>
      </c>
      <c r="G37" s="5" t="s">
        <v>154</v>
      </c>
      <c r="H37" s="5" t="s">
        <v>155</v>
      </c>
      <c r="I37" s="6">
        <v>18950</v>
      </c>
      <c r="J37" s="7">
        <v>45026</v>
      </c>
      <c r="K37" s="7">
        <v>45291</v>
      </c>
      <c r="L37" s="5" t="s">
        <v>85</v>
      </c>
      <c r="M37" s="12">
        <v>45049</v>
      </c>
    </row>
    <row r="38" spans="1:14" x14ac:dyDescent="0.25">
      <c r="A38" s="10">
        <v>36</v>
      </c>
      <c r="B38" s="4" t="str">
        <f>HYPERLINK("https://my.zakupki.prom.ua/remote/dispatcher/state_purchase_view/42038008", "UA-2023-04-18-002646-a")</f>
        <v>UA-2023-04-18-002646-a</v>
      </c>
      <c r="C38" s="5" t="s">
        <v>161</v>
      </c>
      <c r="D38" s="5" t="s">
        <v>162</v>
      </c>
      <c r="E38" s="5" t="s">
        <v>16</v>
      </c>
      <c r="F38" s="5" t="s">
        <v>156</v>
      </c>
      <c r="G38" s="5" t="s">
        <v>157</v>
      </c>
      <c r="H38" s="5" t="s">
        <v>158</v>
      </c>
      <c r="I38" s="6">
        <v>1570</v>
      </c>
      <c r="J38" s="7">
        <v>45029</v>
      </c>
      <c r="K38" s="7">
        <v>45291</v>
      </c>
      <c r="L38" s="5" t="s">
        <v>85</v>
      </c>
      <c r="M38" s="12">
        <v>45043</v>
      </c>
    </row>
    <row r="39" spans="1:14" x14ac:dyDescent="0.25">
      <c r="A39" s="10">
        <v>37</v>
      </c>
      <c r="B39" s="4" t="str">
        <f>HYPERLINK("https://my.zakupki.prom.ua/remote/dispatcher/state_purchase_view/42017187", "UA-2023-04-17-001149-a")</f>
        <v>UA-2023-04-17-001149-a</v>
      </c>
      <c r="C39" s="5" t="s">
        <v>159</v>
      </c>
      <c r="D39" s="5" t="s">
        <v>160</v>
      </c>
      <c r="E39" s="5" t="s">
        <v>16</v>
      </c>
      <c r="F39" s="5" t="s">
        <v>143</v>
      </c>
      <c r="G39" s="5" t="s">
        <v>144</v>
      </c>
      <c r="H39" s="5" t="s">
        <v>23</v>
      </c>
      <c r="I39" s="6">
        <v>402</v>
      </c>
      <c r="J39" s="7">
        <v>45029</v>
      </c>
      <c r="K39" s="7">
        <v>45291</v>
      </c>
      <c r="L39" s="5" t="s">
        <v>85</v>
      </c>
      <c r="M39" s="12">
        <v>45043</v>
      </c>
    </row>
    <row r="40" spans="1:14" x14ac:dyDescent="0.25">
      <c r="A40" s="10">
        <v>38</v>
      </c>
      <c r="B40" s="4" t="s">
        <v>164</v>
      </c>
      <c r="C40" s="5" t="s">
        <v>165</v>
      </c>
      <c r="D40" s="5" t="s">
        <v>166</v>
      </c>
      <c r="E40" s="5" t="s">
        <v>16</v>
      </c>
      <c r="F40" s="5" t="s">
        <v>103</v>
      </c>
      <c r="G40" s="5" t="s">
        <v>104</v>
      </c>
      <c r="H40" s="5" t="s">
        <v>163</v>
      </c>
      <c r="I40" s="6">
        <v>18159</v>
      </c>
      <c r="J40" s="7">
        <v>45036</v>
      </c>
      <c r="K40" s="7">
        <v>45291</v>
      </c>
      <c r="L40" s="5" t="s">
        <v>85</v>
      </c>
      <c r="M40" s="16">
        <v>45050</v>
      </c>
    </row>
    <row r="41" spans="1:14" x14ac:dyDescent="0.25">
      <c r="A41" s="10">
        <v>39</v>
      </c>
      <c r="B41" s="4" t="str">
        <f>HYPERLINK("https://my.zakupki.prom.ua/remote/dispatcher/state_purchase_view/42196863", "UA-2023-04-26-004389-a")</f>
        <v>UA-2023-04-26-004389-a</v>
      </c>
      <c r="C41" s="5" t="s">
        <v>167</v>
      </c>
      <c r="D41" s="5" t="s">
        <v>168</v>
      </c>
      <c r="E41" s="5" t="s">
        <v>16</v>
      </c>
      <c r="F41" s="5" t="s">
        <v>169</v>
      </c>
      <c r="G41" s="5" t="s">
        <v>170</v>
      </c>
      <c r="H41" s="5" t="s">
        <v>171</v>
      </c>
      <c r="I41" s="6">
        <v>49500</v>
      </c>
      <c r="J41" s="7">
        <v>45040</v>
      </c>
      <c r="K41" s="7">
        <v>45291</v>
      </c>
      <c r="L41" s="5" t="s">
        <v>85</v>
      </c>
      <c r="M41" s="7">
        <v>45113</v>
      </c>
    </row>
    <row r="42" spans="1:14" x14ac:dyDescent="0.25">
      <c r="A42" s="10">
        <v>40</v>
      </c>
      <c r="B42" s="4" t="str">
        <f>HYPERLINK("https://my.zakupki.prom.ua/remote/dispatcher/state_purchase_view/42196322", "UA-2023-04-26-004144-a")</f>
        <v>UA-2023-04-26-004144-a</v>
      </c>
      <c r="C42" s="5" t="s">
        <v>172</v>
      </c>
      <c r="D42" s="5" t="s">
        <v>173</v>
      </c>
      <c r="E42" s="5" t="s">
        <v>16</v>
      </c>
      <c r="F42" s="5" t="s">
        <v>57</v>
      </c>
      <c r="G42" s="5" t="s">
        <v>58</v>
      </c>
      <c r="H42" s="5" t="s">
        <v>174</v>
      </c>
      <c r="I42" s="6">
        <v>44636</v>
      </c>
      <c r="J42" s="7">
        <v>45040</v>
      </c>
      <c r="K42" s="7">
        <v>45291</v>
      </c>
      <c r="L42" s="5" t="s">
        <v>85</v>
      </c>
      <c r="M42" s="12">
        <v>45049</v>
      </c>
    </row>
    <row r="43" spans="1:14" x14ac:dyDescent="0.25">
      <c r="A43" s="10">
        <v>41</v>
      </c>
      <c r="B43" s="4" t="str">
        <f>HYPERLINK("https://my.zakupki.prom.ua/remote/dispatcher/state_purchase_view/42197395", "UA-2023-04-26-004689-a")</f>
        <v>UA-2023-04-26-004689-a</v>
      </c>
      <c r="C43" s="5" t="s">
        <v>175</v>
      </c>
      <c r="D43" s="5" t="s">
        <v>176</v>
      </c>
      <c r="E43" s="5" t="s">
        <v>16</v>
      </c>
      <c r="F43" s="5" t="s">
        <v>177</v>
      </c>
      <c r="G43" s="5" t="s">
        <v>178</v>
      </c>
      <c r="H43" s="5" t="s">
        <v>179</v>
      </c>
      <c r="I43" s="6">
        <v>13548</v>
      </c>
      <c r="J43" s="7">
        <v>45040</v>
      </c>
      <c r="K43" s="7">
        <v>45291</v>
      </c>
      <c r="L43" s="5" t="s">
        <v>85</v>
      </c>
      <c r="M43" s="12">
        <v>45049</v>
      </c>
    </row>
    <row r="44" spans="1:14" x14ac:dyDescent="0.25">
      <c r="A44" s="10">
        <v>42</v>
      </c>
      <c r="B44" s="4" t="str">
        <f>HYPERLINK("https://my.zakupki.prom.ua/remote/dispatcher/state_purchase_view/42196556", "UA-2023-04-26-004292-a")</f>
        <v>UA-2023-04-26-004292-a</v>
      </c>
      <c r="C44" s="5" t="s">
        <v>189</v>
      </c>
      <c r="D44" s="5" t="s">
        <v>190</v>
      </c>
      <c r="E44" s="5" t="s">
        <v>16</v>
      </c>
      <c r="F44" s="5" t="s">
        <v>180</v>
      </c>
      <c r="G44" s="5" t="s">
        <v>181</v>
      </c>
      <c r="H44" s="11">
        <v>20</v>
      </c>
      <c r="I44" s="6">
        <v>2100</v>
      </c>
      <c r="J44" s="7">
        <v>45040</v>
      </c>
      <c r="K44" s="7">
        <v>45291</v>
      </c>
      <c r="L44" s="5" t="s">
        <v>85</v>
      </c>
      <c r="M44" s="12">
        <v>45049</v>
      </c>
    </row>
    <row r="45" spans="1:14" x14ac:dyDescent="0.25">
      <c r="A45" s="10">
        <v>43</v>
      </c>
      <c r="B45" s="4" t="str">
        <f>HYPERLINK("https://my.zakupki.prom.ua/remote/dispatcher/state_purchase_view/42196556", "UA-2023-04-26-004292-a")</f>
        <v>UA-2023-04-26-004292-a</v>
      </c>
      <c r="C45" s="5" t="s">
        <v>187</v>
      </c>
      <c r="D45" s="5" t="s">
        <v>188</v>
      </c>
      <c r="E45" s="5" t="s">
        <v>16</v>
      </c>
      <c r="F45" s="5" t="s">
        <v>180</v>
      </c>
      <c r="G45" s="5" t="s">
        <v>186</v>
      </c>
      <c r="H45" s="11">
        <v>21</v>
      </c>
      <c r="I45" s="6">
        <v>2800</v>
      </c>
      <c r="J45" s="7">
        <v>45040</v>
      </c>
      <c r="K45" s="7">
        <v>45291</v>
      </c>
      <c r="L45" s="5" t="s">
        <v>85</v>
      </c>
      <c r="M45" s="12">
        <v>45049</v>
      </c>
    </row>
    <row r="46" spans="1:14" x14ac:dyDescent="0.25">
      <c r="A46" s="10">
        <v>44</v>
      </c>
      <c r="B46" s="4" t="str">
        <f>HYPERLINK("https://my.zakupki.prom.ua/remote/dispatcher/state_purchase_view/42197798", "UA-2023-04-26-004846-a")</f>
        <v>UA-2023-04-26-004846-a</v>
      </c>
      <c r="C46" s="5" t="s">
        <v>182</v>
      </c>
      <c r="D46" s="5" t="s">
        <v>183</v>
      </c>
      <c r="E46" s="5" t="s">
        <v>16</v>
      </c>
      <c r="F46" s="5" t="s">
        <v>184</v>
      </c>
      <c r="G46" s="5" t="s">
        <v>185</v>
      </c>
      <c r="H46" s="11">
        <v>14</v>
      </c>
      <c r="I46" s="6">
        <v>4300</v>
      </c>
      <c r="J46" s="7">
        <v>45041</v>
      </c>
      <c r="K46" s="7">
        <v>45291</v>
      </c>
      <c r="L46" s="5" t="s">
        <v>85</v>
      </c>
      <c r="M46" s="12">
        <v>45049</v>
      </c>
    </row>
    <row r="47" spans="1:14" x14ac:dyDescent="0.25">
      <c r="A47" s="10">
        <v>45</v>
      </c>
      <c r="B47" s="4" t="str">
        <f>HYPERLINK("https://my.zakupki.prom.ua/remote/dispatcher/state_purchase_view/42197798", "UA-2023-04-26-004846-a")</f>
        <v>UA-2023-04-26-004846-a</v>
      </c>
      <c r="C47" s="5" t="s">
        <v>182</v>
      </c>
      <c r="D47" s="5" t="s">
        <v>183</v>
      </c>
      <c r="E47" s="5" t="s">
        <v>16</v>
      </c>
      <c r="F47" s="5" t="s">
        <v>184</v>
      </c>
      <c r="G47" s="5" t="s">
        <v>191</v>
      </c>
      <c r="H47" s="11">
        <v>15</v>
      </c>
      <c r="I47" s="6">
        <v>4300</v>
      </c>
      <c r="J47" s="7">
        <v>45041</v>
      </c>
      <c r="K47" s="7">
        <v>45291</v>
      </c>
      <c r="L47" s="5" t="s">
        <v>85</v>
      </c>
      <c r="M47" s="12">
        <v>45049</v>
      </c>
    </row>
    <row r="48" spans="1:14" x14ac:dyDescent="0.25">
      <c r="A48" s="10">
        <v>46</v>
      </c>
      <c r="B48" s="4" t="str">
        <f>HYPERLINK("https://my.zakupki.prom.ua/remote/dispatcher/state_purchase_view/42311547", "UA-2023-05-02-008609-a")</f>
        <v>UA-2023-05-02-008609-a</v>
      </c>
      <c r="C48" s="5" t="s">
        <v>192</v>
      </c>
      <c r="D48" s="5" t="s">
        <v>87</v>
      </c>
      <c r="E48" s="5" t="s">
        <v>16</v>
      </c>
      <c r="F48" s="5" t="s">
        <v>88</v>
      </c>
      <c r="G48" s="5" t="s">
        <v>89</v>
      </c>
      <c r="H48" s="11">
        <v>9</v>
      </c>
      <c r="I48" s="6">
        <v>2300</v>
      </c>
      <c r="J48" s="7">
        <v>45044</v>
      </c>
      <c r="K48" s="7">
        <v>45291</v>
      </c>
      <c r="L48" s="5" t="s">
        <v>85</v>
      </c>
      <c r="M48" s="12">
        <v>45054</v>
      </c>
    </row>
    <row r="49" spans="1:15" x14ac:dyDescent="0.25">
      <c r="A49" s="10">
        <v>47</v>
      </c>
      <c r="B49" s="4" t="str">
        <f>HYPERLINK("https://my.zakupki.prom.ua/remote/dispatcher/state_purchase_view/42311547", "UA-2023-05-02-008609-a")</f>
        <v>UA-2023-05-02-008609-a</v>
      </c>
      <c r="C49" s="5" t="s">
        <v>192</v>
      </c>
      <c r="D49" s="5" t="s">
        <v>87</v>
      </c>
      <c r="E49" s="5" t="s">
        <v>16</v>
      </c>
      <c r="F49" s="5" t="s">
        <v>88</v>
      </c>
      <c r="G49" s="5" t="s">
        <v>193</v>
      </c>
      <c r="H49" s="11">
        <v>10</v>
      </c>
      <c r="I49" s="6">
        <v>3200</v>
      </c>
      <c r="J49" s="7">
        <v>45044</v>
      </c>
      <c r="K49" s="7">
        <v>45291</v>
      </c>
      <c r="L49" s="5" t="s">
        <v>85</v>
      </c>
      <c r="M49" s="12">
        <v>45054</v>
      </c>
    </row>
    <row r="50" spans="1:15" x14ac:dyDescent="0.25">
      <c r="A50" s="10">
        <v>48</v>
      </c>
      <c r="B50" s="4" t="str">
        <f>HYPERLINK("https://my.zakupki.prom.ua/remote/dispatcher/state_purchase_view/42311547", "UA-2023-05-02-008609-a")</f>
        <v>UA-2023-05-02-008609-a</v>
      </c>
      <c r="C50" s="5" t="s">
        <v>192</v>
      </c>
      <c r="D50" s="5" t="s">
        <v>87</v>
      </c>
      <c r="E50" s="5" t="s">
        <v>16</v>
      </c>
      <c r="F50" s="5" t="s">
        <v>88</v>
      </c>
      <c r="G50" s="5" t="s">
        <v>194</v>
      </c>
      <c r="H50" s="11">
        <v>11</v>
      </c>
      <c r="I50" s="6">
        <v>3200</v>
      </c>
      <c r="J50" s="7">
        <v>45044</v>
      </c>
      <c r="K50" s="7">
        <v>45291</v>
      </c>
      <c r="L50" s="5" t="s">
        <v>85</v>
      </c>
      <c r="M50" s="12">
        <v>45054</v>
      </c>
    </row>
    <row r="51" spans="1:15" x14ac:dyDescent="0.25">
      <c r="A51" s="10">
        <v>49</v>
      </c>
      <c r="B51" s="4" t="s">
        <v>195</v>
      </c>
      <c r="C51" s="5" t="s">
        <v>199</v>
      </c>
      <c r="D51" s="5" t="s">
        <v>200</v>
      </c>
      <c r="E51" s="5" t="s">
        <v>16</v>
      </c>
      <c r="F51" s="5" t="s">
        <v>196</v>
      </c>
      <c r="G51" s="5" t="s">
        <v>197</v>
      </c>
      <c r="H51" s="5" t="s">
        <v>198</v>
      </c>
      <c r="I51" s="6">
        <v>18787</v>
      </c>
      <c r="J51" s="7">
        <v>45054</v>
      </c>
      <c r="K51" s="7">
        <v>45291</v>
      </c>
      <c r="L51" s="5" t="s">
        <v>85</v>
      </c>
      <c r="M51" s="12">
        <v>45068</v>
      </c>
    </row>
    <row r="52" spans="1:15" x14ac:dyDescent="0.25">
      <c r="A52" s="10">
        <v>50</v>
      </c>
      <c r="B52" s="4" t="str">
        <f>HYPERLINK("https://my.zakupki.prom.ua/remote/dispatcher/state_purchase_view/42595010", "UA-2023-05-15-011278-a")</f>
        <v>UA-2023-05-15-011278-a</v>
      </c>
      <c r="C52" s="5" t="s">
        <v>202</v>
      </c>
      <c r="D52" s="5" t="s">
        <v>203</v>
      </c>
      <c r="E52" s="5" t="s">
        <v>16</v>
      </c>
      <c r="F52" s="5" t="s">
        <v>80</v>
      </c>
      <c r="G52" s="5" t="s">
        <v>81</v>
      </c>
      <c r="H52" s="5" t="s">
        <v>201</v>
      </c>
      <c r="I52" s="6">
        <v>2280</v>
      </c>
      <c r="J52" s="7">
        <v>45061</v>
      </c>
      <c r="K52" s="7">
        <v>45291</v>
      </c>
      <c r="L52" s="5" t="s">
        <v>85</v>
      </c>
      <c r="M52" s="12">
        <v>45078</v>
      </c>
    </row>
    <row r="53" spans="1:15" x14ac:dyDescent="0.25">
      <c r="A53" s="10">
        <v>51</v>
      </c>
      <c r="B53" s="4" t="s">
        <v>204</v>
      </c>
      <c r="C53" s="5" t="s">
        <v>208</v>
      </c>
      <c r="D53" s="5" t="s">
        <v>209</v>
      </c>
      <c r="E53" s="5" t="s">
        <v>16</v>
      </c>
      <c r="F53" s="5" t="s">
        <v>205</v>
      </c>
      <c r="G53" s="5" t="s">
        <v>206</v>
      </c>
      <c r="H53" s="5" t="s">
        <v>207</v>
      </c>
      <c r="I53" s="6">
        <v>7910</v>
      </c>
      <c r="J53" s="7">
        <v>45061</v>
      </c>
      <c r="K53" s="7">
        <v>45291</v>
      </c>
      <c r="L53" s="5" t="s">
        <v>85</v>
      </c>
      <c r="M53" s="12">
        <v>45082</v>
      </c>
    </row>
    <row r="54" spans="1:15" x14ac:dyDescent="0.25">
      <c r="A54" s="10">
        <v>52</v>
      </c>
      <c r="B54" s="4" t="str">
        <f>HYPERLINK("https://my.zakupki.prom.ua/remote/dispatcher/state_purchase_view/42598781", "UA-2023-05-15-013084-a")</f>
        <v>UA-2023-05-15-013084-a</v>
      </c>
      <c r="C54" s="5" t="s">
        <v>210</v>
      </c>
      <c r="D54" s="5" t="s">
        <v>211</v>
      </c>
      <c r="E54" s="5" t="s">
        <v>16</v>
      </c>
      <c r="F54" s="5" t="s">
        <v>212</v>
      </c>
      <c r="G54" s="5" t="s">
        <v>213</v>
      </c>
      <c r="H54" s="5" t="s">
        <v>214</v>
      </c>
      <c r="I54" s="6">
        <v>700</v>
      </c>
      <c r="J54" s="7">
        <v>45061</v>
      </c>
      <c r="K54" s="7">
        <v>45291</v>
      </c>
      <c r="L54" s="5" t="s">
        <v>85</v>
      </c>
      <c r="M54" s="12">
        <v>45082</v>
      </c>
    </row>
    <row r="55" spans="1:15" x14ac:dyDescent="0.25">
      <c r="A55" s="10">
        <v>53</v>
      </c>
      <c r="B55" s="4" t="s">
        <v>215</v>
      </c>
      <c r="C55" s="5" t="s">
        <v>217</v>
      </c>
      <c r="D55" s="5" t="s">
        <v>218</v>
      </c>
      <c r="E55" s="5" t="s">
        <v>16</v>
      </c>
      <c r="F55" s="5" t="s">
        <v>103</v>
      </c>
      <c r="G55" s="5" t="s">
        <v>104</v>
      </c>
      <c r="H55" s="5" t="s">
        <v>216</v>
      </c>
      <c r="I55" s="6">
        <v>2905</v>
      </c>
      <c r="J55" s="7">
        <v>45061</v>
      </c>
      <c r="K55" s="7">
        <v>45291</v>
      </c>
      <c r="L55" s="5" t="s">
        <v>85</v>
      </c>
      <c r="M55" s="12">
        <v>45082</v>
      </c>
    </row>
    <row r="56" spans="1:15" x14ac:dyDescent="0.25">
      <c r="A56" s="10">
        <v>54</v>
      </c>
      <c r="B56" s="4" t="str">
        <f>HYPERLINK("https://my.zakupki.prom.ua/remote/dispatcher/state_purchase_view/42663061", "UA-2023-05-17-013740-a")</f>
        <v>UA-2023-05-17-013740-a</v>
      </c>
      <c r="C56" s="5" t="s">
        <v>220</v>
      </c>
      <c r="D56" s="5" t="s">
        <v>221</v>
      </c>
      <c r="E56" s="5" t="s">
        <v>16</v>
      </c>
      <c r="F56" s="5" t="s">
        <v>219</v>
      </c>
      <c r="G56" s="5" t="s">
        <v>222</v>
      </c>
      <c r="H56" s="5" t="s">
        <v>223</v>
      </c>
      <c r="I56" s="6">
        <v>49800</v>
      </c>
      <c r="J56" s="7">
        <v>45061</v>
      </c>
      <c r="K56" s="7">
        <v>45291</v>
      </c>
      <c r="L56" s="5" t="s">
        <v>85</v>
      </c>
      <c r="M56" s="12">
        <v>45082</v>
      </c>
    </row>
    <row r="57" spans="1:15" x14ac:dyDescent="0.25">
      <c r="A57" s="10">
        <v>55</v>
      </c>
      <c r="B57" s="4" t="str">
        <f>HYPERLINK("https://my.zakupki.prom.ua/remote/dispatcher/state_purchase_view/42664467", "UA-2023-05-17-014387-a")</f>
        <v>UA-2023-05-17-014387-a</v>
      </c>
      <c r="C57" s="5" t="s">
        <v>224</v>
      </c>
      <c r="D57" s="5" t="s">
        <v>87</v>
      </c>
      <c r="E57" s="5" t="s">
        <v>16</v>
      </c>
      <c r="F57" s="5" t="s">
        <v>88</v>
      </c>
      <c r="G57" s="5" t="s">
        <v>89</v>
      </c>
      <c r="H57" s="5" t="s">
        <v>225</v>
      </c>
      <c r="I57" s="6">
        <v>2300</v>
      </c>
      <c r="J57" s="7">
        <v>45061</v>
      </c>
      <c r="K57" s="7">
        <v>45291</v>
      </c>
      <c r="L57" s="5" t="s">
        <v>85</v>
      </c>
      <c r="M57" s="12">
        <v>45082</v>
      </c>
    </row>
    <row r="58" spans="1:15" x14ac:dyDescent="0.25">
      <c r="A58" s="10">
        <v>56</v>
      </c>
      <c r="B58" s="4" t="s">
        <v>231</v>
      </c>
      <c r="C58" s="5" t="s">
        <v>229</v>
      </c>
      <c r="D58" s="5" t="s">
        <v>230</v>
      </c>
      <c r="E58" s="5" t="s">
        <v>16</v>
      </c>
      <c r="F58" s="5" t="s">
        <v>226</v>
      </c>
      <c r="G58" s="5" t="s">
        <v>227</v>
      </c>
      <c r="H58" s="5" t="s">
        <v>228</v>
      </c>
      <c r="I58" s="6">
        <v>2775</v>
      </c>
      <c r="J58" s="7">
        <v>45064</v>
      </c>
      <c r="K58" s="7">
        <v>45291</v>
      </c>
      <c r="L58" s="5" t="s">
        <v>85</v>
      </c>
      <c r="M58" s="12">
        <v>45082</v>
      </c>
    </row>
    <row r="59" spans="1:15" x14ac:dyDescent="0.25">
      <c r="A59" s="10">
        <v>57</v>
      </c>
      <c r="B59" s="4" t="str">
        <f>HYPERLINK("https://my.zakupki.prom.ua/remote/dispatcher/state_purchase_view/42738816", "UA-2023-05-22-003986-a")</f>
        <v>UA-2023-05-22-003986-a</v>
      </c>
      <c r="C59" s="5" t="s">
        <v>232</v>
      </c>
      <c r="D59" s="5" t="s">
        <v>87</v>
      </c>
      <c r="E59" s="5" t="s">
        <v>16</v>
      </c>
      <c r="F59" s="5" t="s">
        <v>88</v>
      </c>
      <c r="G59" s="5" t="s">
        <v>89</v>
      </c>
      <c r="H59" s="11">
        <v>13</v>
      </c>
      <c r="I59" s="6">
        <v>2300</v>
      </c>
      <c r="J59" s="7">
        <v>45065</v>
      </c>
      <c r="K59" s="7">
        <v>45291</v>
      </c>
      <c r="L59" s="5" t="s">
        <v>85</v>
      </c>
      <c r="M59" s="12">
        <v>45082</v>
      </c>
    </row>
    <row r="60" spans="1:15" x14ac:dyDescent="0.25">
      <c r="A60" s="10">
        <v>58</v>
      </c>
      <c r="B60" s="4" t="str">
        <f>HYPERLINK("https://my.zakupki.prom.ua/remote/dispatcher/state_purchase_view/42743617", "UA-2023-05-22-006263-a")</f>
        <v>UA-2023-05-22-006263-a</v>
      </c>
      <c r="C60" s="5" t="s">
        <v>233</v>
      </c>
      <c r="D60" s="5" t="s">
        <v>234</v>
      </c>
      <c r="E60" s="5" t="s">
        <v>16</v>
      </c>
      <c r="F60" s="5" t="s">
        <v>235</v>
      </c>
      <c r="G60" s="5" t="s">
        <v>236</v>
      </c>
      <c r="H60" s="5" t="s">
        <v>237</v>
      </c>
      <c r="I60" s="6">
        <v>5700</v>
      </c>
      <c r="J60" s="7">
        <v>45068</v>
      </c>
      <c r="K60" s="7">
        <v>45291</v>
      </c>
      <c r="L60" s="5" t="s">
        <v>85</v>
      </c>
      <c r="M60" s="12">
        <v>45082</v>
      </c>
    </row>
    <row r="61" spans="1:15" x14ac:dyDescent="0.25">
      <c r="A61" s="10">
        <v>59</v>
      </c>
      <c r="B61" s="4" t="str">
        <f>HYPERLINK("https://my.zakupki.prom.ua/remote/dispatcher/state_purchase_view/42743192", "UA-2023-05-22-006061-a")</f>
        <v>UA-2023-05-22-006061-a</v>
      </c>
      <c r="C61" s="5" t="s">
        <v>238</v>
      </c>
      <c r="D61" s="5" t="s">
        <v>239</v>
      </c>
      <c r="E61" s="5" t="s">
        <v>16</v>
      </c>
      <c r="F61" s="5" t="s">
        <v>240</v>
      </c>
      <c r="G61" s="5" t="s">
        <v>241</v>
      </c>
      <c r="H61" s="5" t="s">
        <v>242</v>
      </c>
      <c r="I61" s="6">
        <v>16759</v>
      </c>
      <c r="J61" s="7">
        <v>45068</v>
      </c>
      <c r="K61" s="7">
        <v>45291</v>
      </c>
      <c r="L61" s="5" t="s">
        <v>85</v>
      </c>
      <c r="M61" s="12">
        <v>45082</v>
      </c>
    </row>
    <row r="62" spans="1:15" x14ac:dyDescent="0.25">
      <c r="A62" s="10">
        <v>60</v>
      </c>
      <c r="B62" s="4" t="str">
        <f>HYPERLINK("https://my.zakupki.prom.ua/remote/dispatcher/state_purchase_view/42959423", "UA-2023-05-31-008836-a")</f>
        <v>UA-2023-05-31-008836-a</v>
      </c>
      <c r="C62" s="5" t="s">
        <v>249</v>
      </c>
      <c r="D62" s="5" t="s">
        <v>250</v>
      </c>
      <c r="E62" s="5" t="s">
        <v>16</v>
      </c>
      <c r="F62" s="5" t="s">
        <v>243</v>
      </c>
      <c r="G62" s="5" t="s">
        <v>244</v>
      </c>
      <c r="H62" s="5" t="s">
        <v>245</v>
      </c>
      <c r="I62" s="6">
        <v>12700</v>
      </c>
      <c r="J62" s="7">
        <v>45076</v>
      </c>
      <c r="K62" s="7">
        <v>45291</v>
      </c>
      <c r="L62" s="5" t="s">
        <v>85</v>
      </c>
      <c r="M62" s="7">
        <v>45112</v>
      </c>
      <c r="N62" s="13"/>
      <c r="O62" s="1"/>
    </row>
    <row r="63" spans="1:15" x14ac:dyDescent="0.25">
      <c r="A63" s="10">
        <v>61</v>
      </c>
      <c r="B63" s="4" t="str">
        <f>HYPERLINK("https://my.zakupki.prom.ua/remote/dispatcher/state_purchase_view/42950313", "UA-2023-05-31-004386-a")</f>
        <v>UA-2023-05-31-004386-a</v>
      </c>
      <c r="C63" s="5" t="s">
        <v>246</v>
      </c>
      <c r="D63" s="5" t="s">
        <v>247</v>
      </c>
      <c r="E63" s="5" t="s">
        <v>16</v>
      </c>
      <c r="F63" s="5" t="s">
        <v>243</v>
      </c>
      <c r="G63" s="5" t="s">
        <v>244</v>
      </c>
      <c r="H63" s="5" t="s">
        <v>248</v>
      </c>
      <c r="I63" s="6">
        <v>87527.32</v>
      </c>
      <c r="J63" s="7">
        <v>45076</v>
      </c>
      <c r="K63" s="7">
        <v>45291</v>
      </c>
      <c r="L63" s="5" t="s">
        <v>85</v>
      </c>
      <c r="M63" s="7">
        <v>45112</v>
      </c>
      <c r="O63" s="1"/>
    </row>
    <row r="64" spans="1:15" x14ac:dyDescent="0.25">
      <c r="A64" s="10">
        <v>62</v>
      </c>
      <c r="B64" s="4" t="s">
        <v>261</v>
      </c>
      <c r="C64" s="5" t="s">
        <v>251</v>
      </c>
      <c r="D64" s="5" t="s">
        <v>87</v>
      </c>
      <c r="E64" s="5" t="s">
        <v>16</v>
      </c>
      <c r="F64" s="5" t="s">
        <v>88</v>
      </c>
      <c r="G64" s="5" t="s">
        <v>89</v>
      </c>
      <c r="H64" s="11">
        <v>17</v>
      </c>
      <c r="I64" s="6">
        <v>8000</v>
      </c>
      <c r="J64" s="7">
        <v>45086</v>
      </c>
      <c r="K64" s="7">
        <v>45291</v>
      </c>
      <c r="L64" s="5" t="s">
        <v>85</v>
      </c>
      <c r="M64" s="7">
        <v>45113</v>
      </c>
    </row>
    <row r="65" spans="1:15" x14ac:dyDescent="0.25">
      <c r="A65" s="10">
        <v>63</v>
      </c>
      <c r="B65" s="4" t="str">
        <f>HYPERLINK("https://my.zakupki.prom.ua/remote/dispatcher/state_purchase_view/43293703", "UA-2023-06-14-013857-a")</f>
        <v>UA-2023-06-14-013857-a</v>
      </c>
      <c r="C65" s="5" t="s">
        <v>251</v>
      </c>
      <c r="D65" s="5" t="s">
        <v>87</v>
      </c>
      <c r="E65" s="5" t="s">
        <v>16</v>
      </c>
      <c r="F65" s="5" t="s">
        <v>88</v>
      </c>
      <c r="G65" s="5" t="s">
        <v>89</v>
      </c>
      <c r="H65" s="11">
        <v>19</v>
      </c>
      <c r="I65" s="6">
        <v>3000</v>
      </c>
      <c r="J65" s="7">
        <v>45086</v>
      </c>
      <c r="K65" s="7">
        <v>45291</v>
      </c>
      <c r="L65" s="5" t="s">
        <v>85</v>
      </c>
      <c r="M65" s="7">
        <v>45113</v>
      </c>
    </row>
    <row r="66" spans="1:15" x14ac:dyDescent="0.25">
      <c r="A66" s="10">
        <v>64</v>
      </c>
      <c r="B66" s="4" t="str">
        <f>HYPERLINK("https://my.zakupki.prom.ua/remote/dispatcher/state_purchase_view/43294152", "UA-2023-06-14-014066-a")</f>
        <v>UA-2023-06-14-014066-a</v>
      </c>
      <c r="C66" s="5" t="s">
        <v>263</v>
      </c>
      <c r="D66" s="5" t="s">
        <v>264</v>
      </c>
      <c r="E66" s="5" t="s">
        <v>16</v>
      </c>
      <c r="F66" s="5" t="s">
        <v>196</v>
      </c>
      <c r="G66" s="5" t="s">
        <v>197</v>
      </c>
      <c r="H66" s="5" t="s">
        <v>252</v>
      </c>
      <c r="I66" s="6">
        <v>3545</v>
      </c>
      <c r="J66" s="7">
        <v>45090</v>
      </c>
      <c r="K66" s="7">
        <v>45291</v>
      </c>
      <c r="L66" s="5" t="s">
        <v>85</v>
      </c>
      <c r="M66" s="7">
        <v>45114</v>
      </c>
    </row>
    <row r="67" spans="1:15" x14ac:dyDescent="0.25">
      <c r="A67" s="10">
        <v>65</v>
      </c>
      <c r="B67" s="4" t="str">
        <f>HYPERLINK("https://my.zakupki.prom.ua/remote/dispatcher/state_purchase_view/43294050", "UA-2023-06-14-013982-a")</f>
        <v>UA-2023-06-14-013982-a</v>
      </c>
      <c r="C67" s="5" t="s">
        <v>262</v>
      </c>
      <c r="D67" s="5" t="s">
        <v>260</v>
      </c>
      <c r="E67" s="5" t="s">
        <v>16</v>
      </c>
      <c r="F67" s="5" t="s">
        <v>196</v>
      </c>
      <c r="G67" s="5" t="s">
        <v>197</v>
      </c>
      <c r="H67" s="11">
        <v>40</v>
      </c>
      <c r="I67" s="6">
        <v>515</v>
      </c>
      <c r="J67" s="7">
        <v>45090</v>
      </c>
      <c r="K67" s="7">
        <v>45291</v>
      </c>
      <c r="L67" s="5" t="s">
        <v>85</v>
      </c>
      <c r="M67" s="7">
        <v>45114</v>
      </c>
    </row>
    <row r="68" spans="1:15" x14ac:dyDescent="0.25">
      <c r="A68" s="10">
        <v>66</v>
      </c>
      <c r="B68" s="4" t="str">
        <f>HYPERLINK("https://my.zakupki.prom.ua/remote/dispatcher/state_purchase_view/43294050", "UA-2023-06-14-013982-a")</f>
        <v>UA-2023-06-14-013982-a</v>
      </c>
      <c r="C68" s="5" t="s">
        <v>262</v>
      </c>
      <c r="D68" s="5" t="s">
        <v>260</v>
      </c>
      <c r="E68" s="5" t="s">
        <v>16</v>
      </c>
      <c r="F68" s="5" t="s">
        <v>196</v>
      </c>
      <c r="G68" s="5" t="s">
        <v>197</v>
      </c>
      <c r="H68" s="11">
        <v>39</v>
      </c>
      <c r="I68" s="6">
        <v>515</v>
      </c>
      <c r="J68" s="7">
        <v>45090</v>
      </c>
      <c r="K68" s="7">
        <v>45291</v>
      </c>
      <c r="L68" s="5" t="s">
        <v>85</v>
      </c>
      <c r="M68" s="7">
        <v>45114</v>
      </c>
    </row>
    <row r="69" spans="1:15" x14ac:dyDescent="0.25">
      <c r="A69" s="10">
        <v>67</v>
      </c>
      <c r="B69" s="4" t="str">
        <f>HYPERLINK("https://my.zakupki.prom.ua/remote/dispatcher/state_purchase_view/43291199", "UA-2023-06-14-012536-a")</f>
        <v>UA-2023-06-14-012536-a</v>
      </c>
      <c r="C69" s="5" t="s">
        <v>257</v>
      </c>
      <c r="D69" s="5" t="s">
        <v>258</v>
      </c>
      <c r="E69" s="5" t="s">
        <v>16</v>
      </c>
      <c r="F69" s="5" t="s">
        <v>57</v>
      </c>
      <c r="G69" s="5" t="s">
        <v>58</v>
      </c>
      <c r="H69" s="5" t="s">
        <v>259</v>
      </c>
      <c r="I69" s="6">
        <v>2800</v>
      </c>
      <c r="J69" s="7">
        <v>45090</v>
      </c>
      <c r="K69" s="7">
        <v>45291</v>
      </c>
      <c r="L69" s="32" t="s">
        <v>13</v>
      </c>
      <c r="M69" s="3"/>
    </row>
    <row r="70" spans="1:15" x14ac:dyDescent="0.25">
      <c r="A70" s="10">
        <v>68</v>
      </c>
      <c r="B70" s="4" t="str">
        <f>HYPERLINK("https://my.zakupki.prom.ua/remote/dispatcher/state_purchase_view/43291963", "UA-2023-06-14-012922-a")</f>
        <v>UA-2023-06-14-012922-a</v>
      </c>
      <c r="C70" s="5" t="s">
        <v>265</v>
      </c>
      <c r="D70" s="5" t="s">
        <v>266</v>
      </c>
      <c r="E70" s="5" t="s">
        <v>16</v>
      </c>
      <c r="F70" s="5" t="s">
        <v>253</v>
      </c>
      <c r="G70" s="5" t="s">
        <v>254</v>
      </c>
      <c r="H70" s="5" t="s">
        <v>255</v>
      </c>
      <c r="I70" s="6">
        <v>762</v>
      </c>
      <c r="J70" s="7">
        <v>45090</v>
      </c>
      <c r="K70" s="7">
        <v>45291</v>
      </c>
      <c r="L70" s="5" t="s">
        <v>85</v>
      </c>
      <c r="M70" s="7">
        <v>45113</v>
      </c>
    </row>
    <row r="71" spans="1:15" x14ac:dyDescent="0.25">
      <c r="A71" s="10">
        <v>69</v>
      </c>
      <c r="B71" s="4" t="s">
        <v>267</v>
      </c>
      <c r="C71" s="5" t="s">
        <v>268</v>
      </c>
      <c r="D71" s="5" t="s">
        <v>269</v>
      </c>
      <c r="E71" s="5" t="s">
        <v>16</v>
      </c>
      <c r="F71" s="5" t="s">
        <v>126</v>
      </c>
      <c r="G71" s="5" t="s">
        <v>127</v>
      </c>
      <c r="H71" s="5" t="s">
        <v>256</v>
      </c>
      <c r="I71" s="6">
        <v>485</v>
      </c>
      <c r="J71" s="7">
        <v>45090</v>
      </c>
      <c r="K71" s="7">
        <v>45291</v>
      </c>
      <c r="L71" s="5" t="s">
        <v>85</v>
      </c>
      <c r="M71" s="7">
        <v>45113</v>
      </c>
    </row>
    <row r="72" spans="1:15" x14ac:dyDescent="0.25">
      <c r="A72" s="23">
        <v>70</v>
      </c>
      <c r="B72" s="18" t="str">
        <f>HYPERLINK("https://my.zakupki.prom.ua/remote/dispatcher/state_purchase_view/43293435", "UA-2023-06-14-013688-a")</f>
        <v>UA-2023-06-14-013688-a</v>
      </c>
      <c r="C72" s="19" t="s">
        <v>270</v>
      </c>
      <c r="D72" s="19" t="s">
        <v>271</v>
      </c>
      <c r="E72" s="19" t="s">
        <v>16</v>
      </c>
      <c r="F72" s="19" t="s">
        <v>240</v>
      </c>
      <c r="G72" s="19" t="s">
        <v>241</v>
      </c>
      <c r="H72" s="20">
        <v>117</v>
      </c>
      <c r="I72" s="21">
        <v>550.01</v>
      </c>
      <c r="J72" s="22">
        <v>45090</v>
      </c>
      <c r="K72" s="22">
        <v>45291</v>
      </c>
      <c r="L72" s="5" t="s">
        <v>85</v>
      </c>
      <c r="M72" s="7">
        <v>45113</v>
      </c>
    </row>
    <row r="73" spans="1:15" x14ac:dyDescent="0.25">
      <c r="A73" s="10">
        <v>71</v>
      </c>
      <c r="B73" s="4" t="str">
        <f>HYPERLINK("https://my.zakupki.prom.ua/remote/dispatcher/state_purchase_view/43293298", "UA-2023-06-14-013602-a")</f>
        <v>UA-2023-06-14-013602-a</v>
      </c>
      <c r="C73" s="5" t="s">
        <v>270</v>
      </c>
      <c r="D73" s="5" t="s">
        <v>271</v>
      </c>
      <c r="E73" s="5" t="s">
        <v>16</v>
      </c>
      <c r="F73" s="5" t="s">
        <v>240</v>
      </c>
      <c r="G73" s="5" t="s">
        <v>241</v>
      </c>
      <c r="H73" s="11">
        <v>118</v>
      </c>
      <c r="I73" s="6">
        <v>550.01</v>
      </c>
      <c r="J73" s="7">
        <v>45090</v>
      </c>
      <c r="K73" s="7">
        <v>45291</v>
      </c>
      <c r="L73" s="5" t="s">
        <v>85</v>
      </c>
      <c r="M73" s="7">
        <v>45113</v>
      </c>
    </row>
    <row r="74" spans="1:15" x14ac:dyDescent="0.25">
      <c r="A74" s="10">
        <v>72</v>
      </c>
      <c r="B74" s="4" t="str">
        <f>HYPERLINK("https://my.zakupki.prom.ua/remote/dispatcher/state_purchase_view/43586094", "UA-2023-06-27-009498-a")</f>
        <v>UA-2023-06-27-009498-a</v>
      </c>
      <c r="C74" s="5" t="s">
        <v>272</v>
      </c>
      <c r="D74" s="5" t="s">
        <v>274</v>
      </c>
      <c r="E74" s="5" t="s">
        <v>16</v>
      </c>
      <c r="F74" s="5" t="s">
        <v>275</v>
      </c>
      <c r="G74" s="5" t="s">
        <v>276</v>
      </c>
      <c r="H74" s="5" t="s">
        <v>277</v>
      </c>
      <c r="I74" s="6">
        <v>2550</v>
      </c>
      <c r="J74" s="7">
        <v>45100</v>
      </c>
      <c r="K74" s="7">
        <v>45291</v>
      </c>
      <c r="L74" s="5" t="s">
        <v>85</v>
      </c>
      <c r="M74" s="7">
        <v>45114</v>
      </c>
    </row>
    <row r="75" spans="1:15" x14ac:dyDescent="0.25">
      <c r="A75" s="10">
        <v>73</v>
      </c>
      <c r="B75" s="4" t="str">
        <f>HYPERLINK("https://my.zakupki.prom.ua/remote/dispatcher/state_purchase_view/43587411", "UA-2023-06-27-010090-a")</f>
        <v>UA-2023-06-27-010090-a</v>
      </c>
      <c r="C75" s="5" t="s">
        <v>281</v>
      </c>
      <c r="D75" s="5" t="s">
        <v>282</v>
      </c>
      <c r="E75" s="5" t="s">
        <v>16</v>
      </c>
      <c r="F75" s="5" t="s">
        <v>278</v>
      </c>
      <c r="G75" s="5" t="s">
        <v>279</v>
      </c>
      <c r="H75" s="5" t="s">
        <v>280</v>
      </c>
      <c r="I75" s="6">
        <f>13150+18800</f>
        <v>31950</v>
      </c>
      <c r="J75" s="7">
        <v>45100</v>
      </c>
      <c r="K75" s="7">
        <v>45291</v>
      </c>
      <c r="L75" s="5" t="s">
        <v>85</v>
      </c>
      <c r="M75" s="7">
        <v>45114</v>
      </c>
    </row>
    <row r="76" spans="1:15" x14ac:dyDescent="0.25">
      <c r="A76" s="10">
        <v>74</v>
      </c>
      <c r="B76" s="4" t="str">
        <f>HYPERLINK("https://my.zakupki.prom.ua/remote/dispatcher/state_purchase_view/43603628", "UA-2023-06-28-004038-a")</f>
        <v>UA-2023-06-28-004038-a</v>
      </c>
      <c r="C76" s="5" t="s">
        <v>284</v>
      </c>
      <c r="D76" s="5" t="s">
        <v>285</v>
      </c>
      <c r="E76" s="5" t="s">
        <v>16</v>
      </c>
      <c r="F76" s="5" t="s">
        <v>196</v>
      </c>
      <c r="G76" s="5" t="s">
        <v>197</v>
      </c>
      <c r="H76" s="5" t="s">
        <v>283</v>
      </c>
      <c r="I76" s="6">
        <f>696+156+560+750</f>
        <v>2162</v>
      </c>
      <c r="J76" s="7">
        <v>45100</v>
      </c>
      <c r="K76" s="7">
        <v>45291</v>
      </c>
      <c r="L76" s="5" t="s">
        <v>85</v>
      </c>
      <c r="M76" s="7">
        <v>45117</v>
      </c>
    </row>
    <row r="77" spans="1:15" s="29" customFormat="1" x14ac:dyDescent="0.25">
      <c r="A77" s="10">
        <v>76</v>
      </c>
      <c r="B77" s="4" t="str">
        <f>HYPERLINK("https://my.zakupki.prom.ua/remote/dispatcher/state_purchase_view/43613940", "UA-2023-06-28-008638-a")</f>
        <v>UA-2023-06-28-008638-a</v>
      </c>
      <c r="C77" s="5" t="s">
        <v>290</v>
      </c>
      <c r="D77" s="5" t="s">
        <v>291</v>
      </c>
      <c r="E77" s="5" t="s">
        <v>16</v>
      </c>
      <c r="F77" s="5" t="s">
        <v>289</v>
      </c>
      <c r="G77" s="5" t="s">
        <v>110</v>
      </c>
      <c r="H77" s="5" t="s">
        <v>128</v>
      </c>
      <c r="I77" s="6">
        <v>6481</v>
      </c>
      <c r="J77" s="7">
        <v>45100</v>
      </c>
      <c r="K77" s="7">
        <v>45291</v>
      </c>
      <c r="L77" s="5" t="s">
        <v>85</v>
      </c>
      <c r="M77" s="7">
        <v>45117</v>
      </c>
      <c r="N77"/>
      <c r="O77"/>
    </row>
    <row r="78" spans="1:15" x14ac:dyDescent="0.25">
      <c r="A78" s="10">
        <v>77</v>
      </c>
      <c r="B78" s="4" t="str">
        <f>HYPERLINK("https://my.zakupki.prom.ua/remote/dispatcher/state_purchase_view/43615031", "UA-2023-06-28-009118-a")</f>
        <v>UA-2023-06-28-009118-a</v>
      </c>
      <c r="C78" s="5" t="s">
        <v>292</v>
      </c>
      <c r="D78" s="5" t="s">
        <v>293</v>
      </c>
      <c r="E78" s="5" t="s">
        <v>16</v>
      </c>
      <c r="F78" s="5" t="s">
        <v>289</v>
      </c>
      <c r="G78" s="5" t="s">
        <v>110</v>
      </c>
      <c r="H78" s="5" t="s">
        <v>136</v>
      </c>
      <c r="I78" s="6">
        <v>7561.5</v>
      </c>
      <c r="J78" s="7">
        <v>45100</v>
      </c>
      <c r="K78" s="7">
        <v>45291</v>
      </c>
      <c r="L78" s="5" t="s">
        <v>85</v>
      </c>
      <c r="M78" s="7">
        <v>45117</v>
      </c>
    </row>
    <row r="79" spans="1:15" x14ac:dyDescent="0.25">
      <c r="A79" s="10">
        <v>78</v>
      </c>
      <c r="B79" s="4" t="str">
        <f>HYPERLINK("https://my.zakupki.prom.ua/remote/dispatcher/state_purchase_view/43617011", "UA-2023-06-28-010027-a")</f>
        <v>UA-2023-06-28-010027-a</v>
      </c>
      <c r="C79" s="5" t="s">
        <v>294</v>
      </c>
      <c r="D79" s="5" t="s">
        <v>87</v>
      </c>
      <c r="E79" s="5" t="s">
        <v>16</v>
      </c>
      <c r="F79" s="5" t="s">
        <v>88</v>
      </c>
      <c r="G79" s="5" t="s">
        <v>89</v>
      </c>
      <c r="H79" s="5" t="s">
        <v>295</v>
      </c>
      <c r="I79" s="6">
        <v>9500</v>
      </c>
      <c r="J79" s="7">
        <v>45100</v>
      </c>
      <c r="K79" s="7">
        <v>45291</v>
      </c>
      <c r="L79" s="5" t="s">
        <v>85</v>
      </c>
      <c r="M79" s="7">
        <v>45117</v>
      </c>
    </row>
    <row r="80" spans="1:15" x14ac:dyDescent="0.25">
      <c r="A80" s="24">
        <v>75</v>
      </c>
      <c r="B80" s="25" t="str">
        <f>HYPERLINK("https://my.zakupki.prom.ua/remote/dispatcher/state_purchase_view/43605681", "UA-2023-06-28-004962-a")</f>
        <v>UA-2023-06-28-004962-a</v>
      </c>
      <c r="C80" s="26" t="s">
        <v>287</v>
      </c>
      <c r="D80" s="26" t="s">
        <v>288</v>
      </c>
      <c r="E80" s="26" t="s">
        <v>16</v>
      </c>
      <c r="F80" s="26" t="s">
        <v>196</v>
      </c>
      <c r="G80" s="26" t="s">
        <v>197</v>
      </c>
      <c r="H80" s="26" t="s">
        <v>286</v>
      </c>
      <c r="I80" s="27">
        <f>15576+150</f>
        <v>15726</v>
      </c>
      <c r="J80" s="28">
        <v>45101</v>
      </c>
      <c r="K80" s="28">
        <v>45291</v>
      </c>
      <c r="L80" s="26" t="s">
        <v>85</v>
      </c>
      <c r="M80" s="28">
        <v>45117</v>
      </c>
      <c r="N80" s="29"/>
      <c r="O80" s="29"/>
    </row>
    <row r="81" spans="1:13" x14ac:dyDescent="0.25">
      <c r="A81" s="10">
        <v>79</v>
      </c>
      <c r="B81" s="4" t="str">
        <f>HYPERLINK("https://my.zakupki.prom.ua/remote/dispatcher/state_purchase_view/43661506", "UA-2023-06-30-006404-a")</f>
        <v>UA-2023-06-30-006404-a</v>
      </c>
      <c r="C81" s="5" t="s">
        <v>297</v>
      </c>
      <c r="D81" s="5" t="s">
        <v>298</v>
      </c>
      <c r="E81" s="5" t="s">
        <v>16</v>
      </c>
      <c r="F81" s="5" t="s">
        <v>253</v>
      </c>
      <c r="G81" s="5" t="s">
        <v>254</v>
      </c>
      <c r="H81" s="5" t="s">
        <v>296</v>
      </c>
      <c r="I81" s="6">
        <v>7788</v>
      </c>
      <c r="J81" s="7">
        <v>45105</v>
      </c>
      <c r="K81" s="7">
        <v>45291</v>
      </c>
      <c r="L81" s="5" t="s">
        <v>85</v>
      </c>
      <c r="M81" s="7">
        <v>45117</v>
      </c>
    </row>
    <row r="82" spans="1:13" x14ac:dyDescent="0.25">
      <c r="A82" s="10">
        <v>80</v>
      </c>
      <c r="B82" s="4" t="str">
        <f>HYPERLINK("https://my.zakupki.prom.ua/remote/dispatcher/state_purchase_view/43666086", "UA-2023-06-30-008505-a")</f>
        <v>UA-2023-06-30-008505-a</v>
      </c>
      <c r="C82" s="5" t="s">
        <v>300</v>
      </c>
      <c r="D82" s="5" t="s">
        <v>301</v>
      </c>
      <c r="E82" s="5" t="s">
        <v>16</v>
      </c>
      <c r="F82" s="5" t="s">
        <v>103</v>
      </c>
      <c r="G82" s="5" t="s">
        <v>104</v>
      </c>
      <c r="H82" s="5" t="s">
        <v>299</v>
      </c>
      <c r="I82" s="6">
        <f>24+100+171.5+345+320+70+30+1660+80+65+905</f>
        <v>3770.5</v>
      </c>
      <c r="J82" s="7">
        <v>45105</v>
      </c>
      <c r="K82" s="7">
        <v>45291</v>
      </c>
      <c r="L82" s="5" t="s">
        <v>85</v>
      </c>
      <c r="M82" s="7">
        <v>45117</v>
      </c>
    </row>
    <row r="83" spans="1:13" x14ac:dyDescent="0.25">
      <c r="A83" s="10">
        <v>81</v>
      </c>
      <c r="B83" s="4" t="s">
        <v>302</v>
      </c>
      <c r="C83" s="5" t="s">
        <v>304</v>
      </c>
      <c r="D83" s="5" t="s">
        <v>305</v>
      </c>
      <c r="E83" s="5" t="s">
        <v>16</v>
      </c>
      <c r="F83" s="5" t="s">
        <v>196</v>
      </c>
      <c r="G83" s="5" t="s">
        <v>197</v>
      </c>
      <c r="H83" s="5" t="s">
        <v>303</v>
      </c>
      <c r="I83" s="6">
        <f>2205+2360</f>
        <v>4565</v>
      </c>
      <c r="J83" s="7">
        <v>45105</v>
      </c>
      <c r="K83" s="7">
        <v>45291</v>
      </c>
      <c r="L83" s="5" t="s">
        <v>85</v>
      </c>
      <c r="M83" s="7">
        <v>45117</v>
      </c>
    </row>
    <row r="84" spans="1:13" x14ac:dyDescent="0.25">
      <c r="A84" s="10">
        <v>82</v>
      </c>
      <c r="B84" s="4" t="str">
        <f>HYPERLINK("https://my.zakupki.prom.ua/remote/dispatcher/state_purchase_view/43662161", "UA-2023-06-30-006746-a")</f>
        <v>UA-2023-06-30-006746-a</v>
      </c>
      <c r="C84" s="5" t="s">
        <v>306</v>
      </c>
      <c r="D84" s="5" t="s">
        <v>307</v>
      </c>
      <c r="E84" s="5" t="s">
        <v>16</v>
      </c>
      <c r="F84" s="5" t="s">
        <v>273</v>
      </c>
      <c r="G84" s="11">
        <v>2897716291</v>
      </c>
      <c r="H84" s="5" t="s">
        <v>308</v>
      </c>
      <c r="I84" s="6">
        <v>1954.8</v>
      </c>
      <c r="J84" s="7">
        <v>45105</v>
      </c>
      <c r="K84" s="7">
        <v>45291</v>
      </c>
      <c r="L84" s="5" t="s">
        <v>85</v>
      </c>
      <c r="M84" s="7">
        <v>45125</v>
      </c>
    </row>
    <row r="85" spans="1:13" x14ac:dyDescent="0.25">
      <c r="A85" s="10">
        <v>83</v>
      </c>
      <c r="B85" s="25" t="s">
        <v>309</v>
      </c>
      <c r="C85" s="26" t="s">
        <v>311</v>
      </c>
      <c r="D85" s="26" t="s">
        <v>312</v>
      </c>
      <c r="E85" s="26" t="s">
        <v>16</v>
      </c>
      <c r="F85" s="26" t="s">
        <v>458</v>
      </c>
      <c r="G85" s="26" t="s">
        <v>206</v>
      </c>
      <c r="H85" s="26" t="s">
        <v>310</v>
      </c>
      <c r="I85" s="27">
        <v>1020</v>
      </c>
      <c r="J85" s="28">
        <v>45119</v>
      </c>
      <c r="K85" s="28">
        <v>45291</v>
      </c>
      <c r="L85" s="5" t="s">
        <v>85</v>
      </c>
      <c r="M85" s="7">
        <v>45142</v>
      </c>
    </row>
    <row r="86" spans="1:13" x14ac:dyDescent="0.25">
      <c r="A86" s="10">
        <v>84</v>
      </c>
      <c r="B86" s="25" t="str">
        <f>HYPERLINK("https://my.zakupki.prom.ua/remote/dispatcher/state_purchase_view/43931931", "UA-2023-07-14-006156-a")</f>
        <v>UA-2023-07-14-006156-a</v>
      </c>
      <c r="C86" s="26" t="s">
        <v>313</v>
      </c>
      <c r="D86" s="26" t="s">
        <v>183</v>
      </c>
      <c r="E86" s="26" t="s">
        <v>16</v>
      </c>
      <c r="F86" s="26" t="s">
        <v>314</v>
      </c>
      <c r="G86" s="26" t="s">
        <v>185</v>
      </c>
      <c r="H86" s="26" t="s">
        <v>315</v>
      </c>
      <c r="I86" s="27">
        <v>4300</v>
      </c>
      <c r="J86" s="28">
        <v>45119</v>
      </c>
      <c r="K86" s="28">
        <v>45291</v>
      </c>
      <c r="L86" s="5" t="s">
        <v>85</v>
      </c>
      <c r="M86" s="7">
        <v>45142</v>
      </c>
    </row>
    <row r="87" spans="1:13" x14ac:dyDescent="0.25">
      <c r="A87" s="10">
        <v>85</v>
      </c>
      <c r="B87" s="4" t="str">
        <f>HYPERLINK("https://my.zakupki.prom.ua/remote/dispatcher/state_purchase_view/43932684", "UA-2023-07-14-006532-a")</f>
        <v>UA-2023-07-14-006532-a</v>
      </c>
      <c r="C87" s="5" t="s">
        <v>316</v>
      </c>
      <c r="D87" s="5" t="s">
        <v>87</v>
      </c>
      <c r="E87" s="5" t="s">
        <v>16</v>
      </c>
      <c r="F87" s="5" t="s">
        <v>88</v>
      </c>
      <c r="G87" s="5" t="s">
        <v>89</v>
      </c>
      <c r="H87" s="5" t="s">
        <v>317</v>
      </c>
      <c r="I87" s="6">
        <v>3800</v>
      </c>
      <c r="J87" s="7">
        <v>45119</v>
      </c>
      <c r="K87" s="7">
        <v>45291</v>
      </c>
      <c r="L87" s="5" t="s">
        <v>85</v>
      </c>
      <c r="M87" s="7">
        <v>45142</v>
      </c>
    </row>
    <row r="88" spans="1:13" x14ac:dyDescent="0.25">
      <c r="A88" s="10">
        <v>87</v>
      </c>
      <c r="B88" s="4" t="str">
        <f>HYPERLINK("https://my.zakupki.prom.ua/remote/dispatcher/state_purchase_view/43932575", "UA-2023-07-14-006447-a")</f>
        <v>UA-2023-07-14-006447-a</v>
      </c>
      <c r="C88" s="5" t="s">
        <v>322</v>
      </c>
      <c r="D88" s="5" t="s">
        <v>323</v>
      </c>
      <c r="E88" s="5" t="s">
        <v>16</v>
      </c>
      <c r="F88" s="5" t="s">
        <v>196</v>
      </c>
      <c r="G88" s="5" t="s">
        <v>197</v>
      </c>
      <c r="H88" s="5" t="s">
        <v>321</v>
      </c>
      <c r="I88" s="6">
        <v>12535</v>
      </c>
      <c r="J88" s="7">
        <v>45119</v>
      </c>
      <c r="K88" s="7">
        <v>45291</v>
      </c>
      <c r="L88" s="5" t="s">
        <v>85</v>
      </c>
      <c r="M88" s="7">
        <v>45142</v>
      </c>
    </row>
    <row r="89" spans="1:13" x14ac:dyDescent="0.25">
      <c r="A89" s="10">
        <v>86</v>
      </c>
      <c r="B89" s="4" t="str">
        <f>HYPERLINK("https://my.zakupki.prom.ua/remote/dispatcher/state_purchase_view/43960264", "UA-2023-07-17-006897-a")</f>
        <v>UA-2023-07-17-006897-a</v>
      </c>
      <c r="C89" s="5" t="s">
        <v>319</v>
      </c>
      <c r="D89" s="5" t="s">
        <v>320</v>
      </c>
      <c r="E89" s="5" t="s">
        <v>16</v>
      </c>
      <c r="F89" s="5" t="s">
        <v>196</v>
      </c>
      <c r="G89" s="5" t="s">
        <v>197</v>
      </c>
      <c r="H89" s="5" t="s">
        <v>318</v>
      </c>
      <c r="I89" s="6">
        <v>39093</v>
      </c>
      <c r="J89" s="7">
        <v>45120</v>
      </c>
      <c r="K89" s="7">
        <v>45291</v>
      </c>
      <c r="L89" s="5" t="s">
        <v>85</v>
      </c>
      <c r="M89" s="7">
        <v>45142</v>
      </c>
    </row>
    <row r="90" spans="1:13" x14ac:dyDescent="0.25">
      <c r="A90" s="10">
        <v>88</v>
      </c>
      <c r="B90" s="4" t="str">
        <f>HYPERLINK("https://my.zakupki.prom.ua/remote/dispatcher/state_purchase_view/44007364", "UA-2023-07-19-004323-a")</f>
        <v>UA-2023-07-19-004323-a</v>
      </c>
      <c r="C90" s="5" t="s">
        <v>233</v>
      </c>
      <c r="D90" s="5" t="s">
        <v>324</v>
      </c>
      <c r="E90" s="5" t="s">
        <v>16</v>
      </c>
      <c r="F90" s="5" t="s">
        <v>235</v>
      </c>
      <c r="G90" s="5" t="s">
        <v>236</v>
      </c>
      <c r="H90" s="5" t="s">
        <v>325</v>
      </c>
      <c r="I90" s="6">
        <v>3825</v>
      </c>
      <c r="J90" s="7">
        <v>45126</v>
      </c>
      <c r="K90" s="7">
        <v>45291</v>
      </c>
      <c r="L90" s="5" t="s">
        <v>85</v>
      </c>
      <c r="M90" s="7">
        <v>45141</v>
      </c>
    </row>
    <row r="91" spans="1:13" x14ac:dyDescent="0.25">
      <c r="A91" s="10">
        <v>89</v>
      </c>
      <c r="B91" s="4" t="str">
        <f>HYPERLINK("https://my.zakupki.prom.ua/remote/dispatcher/state_purchase_view/44151674", "UA-2023-07-26-006001-a")</f>
        <v>UA-2023-07-26-006001-a</v>
      </c>
      <c r="C91" s="5" t="s">
        <v>326</v>
      </c>
      <c r="D91" s="5" t="s">
        <v>327</v>
      </c>
      <c r="E91" s="5" t="s">
        <v>16</v>
      </c>
      <c r="F91" s="5" t="s">
        <v>235</v>
      </c>
      <c r="G91" s="5" t="s">
        <v>236</v>
      </c>
      <c r="H91" s="5" t="s">
        <v>328</v>
      </c>
      <c r="I91" s="6">
        <v>25609.27</v>
      </c>
      <c r="J91" s="7">
        <v>45131</v>
      </c>
      <c r="K91" s="7">
        <v>45291</v>
      </c>
      <c r="L91" s="5" t="s">
        <v>85</v>
      </c>
      <c r="M91" s="7">
        <v>45159</v>
      </c>
    </row>
    <row r="92" spans="1:13" x14ac:dyDescent="0.25">
      <c r="A92" s="10">
        <v>91</v>
      </c>
      <c r="B92" s="4" t="s">
        <v>333</v>
      </c>
      <c r="C92" s="5" t="s">
        <v>335</v>
      </c>
      <c r="D92" s="5" t="s">
        <v>336</v>
      </c>
      <c r="E92" s="5" t="s">
        <v>16</v>
      </c>
      <c r="F92" s="5" t="s">
        <v>275</v>
      </c>
      <c r="G92" s="5" t="s">
        <v>276</v>
      </c>
      <c r="H92" s="5" t="s">
        <v>334</v>
      </c>
      <c r="I92" s="6">
        <v>3619</v>
      </c>
      <c r="J92" s="7">
        <v>45132</v>
      </c>
      <c r="K92" s="7">
        <v>45291</v>
      </c>
      <c r="L92" s="5" t="s">
        <v>85</v>
      </c>
      <c r="M92" s="7">
        <v>45159</v>
      </c>
    </row>
    <row r="93" spans="1:13" x14ac:dyDescent="0.25">
      <c r="A93" s="10">
        <v>95</v>
      </c>
      <c r="B93" s="4" t="str">
        <f>HYPERLINK("https://my.zakupki.prom.ua/remote/dispatcher/state_purchase_view/44150842", "UA-2023-07-26-005623-a")</f>
        <v>UA-2023-07-26-005623-a</v>
      </c>
      <c r="C93" s="5" t="s">
        <v>313</v>
      </c>
      <c r="D93" s="5" t="s">
        <v>183</v>
      </c>
      <c r="E93" s="5" t="s">
        <v>16</v>
      </c>
      <c r="F93" s="5" t="s">
        <v>184</v>
      </c>
      <c r="G93" s="5" t="s">
        <v>185</v>
      </c>
      <c r="H93" s="5" t="s">
        <v>214</v>
      </c>
      <c r="I93" s="6">
        <v>4300</v>
      </c>
      <c r="J93" s="7">
        <v>45132</v>
      </c>
      <c r="K93" s="7">
        <v>45291</v>
      </c>
      <c r="L93" s="5" t="s">
        <v>85</v>
      </c>
      <c r="M93" s="7">
        <v>45145</v>
      </c>
    </row>
    <row r="94" spans="1:13" x14ac:dyDescent="0.25">
      <c r="A94" s="10">
        <v>92</v>
      </c>
      <c r="B94" s="4" t="str">
        <f>HYPERLINK("https://my.zakupki.prom.ua/remote/dispatcher/state_purchase_view/44147319", "UA-2023-07-26-004033-a")</f>
        <v>UA-2023-07-26-004033-a</v>
      </c>
      <c r="C94" s="5" t="s">
        <v>337</v>
      </c>
      <c r="D94" s="5" t="s">
        <v>338</v>
      </c>
      <c r="E94" s="5" t="s">
        <v>16</v>
      </c>
      <c r="F94" s="5" t="s">
        <v>339</v>
      </c>
      <c r="G94" s="5" t="s">
        <v>340</v>
      </c>
      <c r="H94" s="5" t="s">
        <v>341</v>
      </c>
      <c r="I94" s="6">
        <v>4400</v>
      </c>
      <c r="J94" s="7">
        <v>45132</v>
      </c>
      <c r="K94" s="7">
        <v>45291</v>
      </c>
      <c r="L94" s="5" t="s">
        <v>85</v>
      </c>
      <c r="M94" s="7">
        <v>45159</v>
      </c>
    </row>
    <row r="95" spans="1:13" x14ac:dyDescent="0.25">
      <c r="A95" s="10">
        <v>96</v>
      </c>
      <c r="B95" s="4" t="str">
        <f>HYPERLINK("https://my.zakupki.prom.ua/remote/dispatcher/state_purchase_view/44130260", "UA-2023-07-25-009394-a")</f>
        <v>UA-2023-07-25-009394-a</v>
      </c>
      <c r="C95" s="5" t="s">
        <v>345</v>
      </c>
      <c r="D95" s="5" t="s">
        <v>247</v>
      </c>
      <c r="E95" s="5" t="s">
        <v>16</v>
      </c>
      <c r="F95" s="5" t="s">
        <v>243</v>
      </c>
      <c r="G95" s="5" t="s">
        <v>244</v>
      </c>
      <c r="H95" s="5" t="s">
        <v>346</v>
      </c>
      <c r="I95" s="6">
        <v>5820</v>
      </c>
      <c r="J95" s="7">
        <v>45132</v>
      </c>
      <c r="K95" s="7">
        <v>45291</v>
      </c>
      <c r="L95" s="5" t="s">
        <v>85</v>
      </c>
      <c r="M95" s="7">
        <v>45159</v>
      </c>
    </row>
    <row r="96" spans="1:13" x14ac:dyDescent="0.25">
      <c r="A96" s="10">
        <v>90</v>
      </c>
      <c r="B96" s="4" t="s">
        <v>329</v>
      </c>
      <c r="C96" s="5" t="s">
        <v>331</v>
      </c>
      <c r="D96" s="5" t="s">
        <v>332</v>
      </c>
      <c r="E96" s="5" t="s">
        <v>16</v>
      </c>
      <c r="F96" s="5" t="s">
        <v>196</v>
      </c>
      <c r="G96" s="5" t="s">
        <v>197</v>
      </c>
      <c r="H96" s="5" t="s">
        <v>330</v>
      </c>
      <c r="I96" s="6">
        <v>7222</v>
      </c>
      <c r="J96" s="7">
        <v>45132</v>
      </c>
      <c r="K96" s="7">
        <v>45291</v>
      </c>
      <c r="L96" s="5" t="s">
        <v>85</v>
      </c>
      <c r="M96" s="7">
        <v>45159</v>
      </c>
    </row>
    <row r="97" spans="1:15" x14ac:dyDescent="0.25">
      <c r="A97" s="10">
        <v>93</v>
      </c>
      <c r="B97" s="4" t="str">
        <f>HYPERLINK("https://my.zakupki.prom.ua/remote/dispatcher/state_purchase_view/44150078", "UA-2023-07-26-005277-a")</f>
        <v>UA-2023-07-26-005277-a</v>
      </c>
      <c r="C97" s="5" t="s">
        <v>343</v>
      </c>
      <c r="D97" s="5" t="s">
        <v>342</v>
      </c>
      <c r="E97" s="5" t="s">
        <v>16</v>
      </c>
      <c r="F97" s="5" t="s">
        <v>196</v>
      </c>
      <c r="G97" s="5" t="s">
        <v>197</v>
      </c>
      <c r="H97" s="11">
        <v>1159</v>
      </c>
      <c r="I97" s="6">
        <v>7172</v>
      </c>
      <c r="J97" s="7">
        <v>45132</v>
      </c>
      <c r="K97" s="7">
        <v>45291</v>
      </c>
      <c r="L97" s="5" t="s">
        <v>85</v>
      </c>
      <c r="M97" s="7">
        <v>45145</v>
      </c>
    </row>
    <row r="98" spans="1:15" x14ac:dyDescent="0.25">
      <c r="A98" s="10">
        <v>94</v>
      </c>
      <c r="B98" s="4" t="str">
        <f>HYPERLINK("https://my.zakupki.prom.ua/remote/dispatcher/state_purchase_view/44147533", "UA-2023-07-26-004153-a")</f>
        <v>UA-2023-07-26-004153-a</v>
      </c>
      <c r="C98" s="5" t="s">
        <v>344</v>
      </c>
      <c r="D98" s="5" t="s">
        <v>342</v>
      </c>
      <c r="E98" s="5" t="s">
        <v>16</v>
      </c>
      <c r="F98" s="5" t="s">
        <v>196</v>
      </c>
      <c r="G98" s="5" t="s">
        <v>197</v>
      </c>
      <c r="H98" s="11">
        <v>1160</v>
      </c>
      <c r="I98" s="6">
        <v>18603</v>
      </c>
      <c r="J98" s="7">
        <v>45132</v>
      </c>
      <c r="K98" s="7">
        <v>45291</v>
      </c>
      <c r="L98" s="5" t="s">
        <v>85</v>
      </c>
      <c r="M98" s="7">
        <v>45145</v>
      </c>
    </row>
    <row r="99" spans="1:15" x14ac:dyDescent="0.25">
      <c r="A99" s="10">
        <v>98</v>
      </c>
      <c r="B99" s="4" t="s">
        <v>348</v>
      </c>
      <c r="C99" s="5" t="s">
        <v>351</v>
      </c>
      <c r="D99" s="5" t="s">
        <v>352</v>
      </c>
      <c r="E99" s="5" t="s">
        <v>16</v>
      </c>
      <c r="F99" s="5" t="s">
        <v>103</v>
      </c>
      <c r="G99" s="5" t="s">
        <v>104</v>
      </c>
      <c r="H99" s="5" t="s">
        <v>105</v>
      </c>
      <c r="I99" s="6">
        <v>9597</v>
      </c>
      <c r="J99" s="7">
        <v>45135</v>
      </c>
      <c r="K99" s="7">
        <v>45291</v>
      </c>
      <c r="L99" s="5" t="s">
        <v>85</v>
      </c>
      <c r="M99" s="7">
        <v>45145</v>
      </c>
    </row>
    <row r="100" spans="1:15" x14ac:dyDescent="0.25">
      <c r="A100" s="10">
        <v>97</v>
      </c>
      <c r="B100" s="4" t="s">
        <v>347</v>
      </c>
      <c r="C100" s="5" t="s">
        <v>349</v>
      </c>
      <c r="D100" s="5" t="s">
        <v>350</v>
      </c>
      <c r="E100" s="5" t="s">
        <v>16</v>
      </c>
      <c r="F100" s="5" t="s">
        <v>196</v>
      </c>
      <c r="G100" s="5" t="s">
        <v>104</v>
      </c>
      <c r="H100" s="11">
        <v>1162</v>
      </c>
      <c r="I100" s="6">
        <v>9965</v>
      </c>
      <c r="J100" s="7">
        <v>45135</v>
      </c>
      <c r="K100" s="7">
        <v>45291</v>
      </c>
      <c r="L100" s="5" t="s">
        <v>85</v>
      </c>
      <c r="M100" s="7">
        <v>45145</v>
      </c>
    </row>
    <row r="101" spans="1:15" x14ac:dyDescent="0.25">
      <c r="A101" s="10">
        <v>99</v>
      </c>
      <c r="B101" s="4" t="str">
        <f>HYPERLINK("https://my.zakupki.prom.ua/remote/dispatcher/state_purchase_view/44246250", "UA-2023-08-01-005116-a")</f>
        <v>UA-2023-08-01-005116-a</v>
      </c>
      <c r="C101" s="5" t="s">
        <v>353</v>
      </c>
      <c r="D101" s="5" t="s">
        <v>24</v>
      </c>
      <c r="E101" s="5" t="s">
        <v>16</v>
      </c>
      <c r="F101" s="5" t="s">
        <v>354</v>
      </c>
      <c r="G101" s="5" t="s">
        <v>355</v>
      </c>
      <c r="H101" s="5" t="s">
        <v>356</v>
      </c>
      <c r="I101" s="33">
        <v>13964.23</v>
      </c>
      <c r="J101" s="7">
        <v>45139</v>
      </c>
      <c r="K101" s="7">
        <v>45291</v>
      </c>
      <c r="L101" s="32" t="s">
        <v>13</v>
      </c>
      <c r="M101" s="3"/>
    </row>
    <row r="102" spans="1:15" x14ac:dyDescent="0.25">
      <c r="A102" s="10">
        <v>100</v>
      </c>
      <c r="B102" s="4" t="str">
        <f>HYPERLINK("https://my.zakupki.prom.ua/remote/dispatcher/state_purchase_view/44341470", "UA-2023-08-04-009377-a")</f>
        <v>UA-2023-08-04-009377-a</v>
      </c>
      <c r="C102" s="5" t="s">
        <v>357</v>
      </c>
      <c r="D102" s="5" t="s">
        <v>358</v>
      </c>
      <c r="E102" s="5" t="s">
        <v>16</v>
      </c>
      <c r="F102" s="5" t="s">
        <v>273</v>
      </c>
      <c r="G102" s="11" t="s">
        <v>279</v>
      </c>
      <c r="H102" s="5" t="s">
        <v>359</v>
      </c>
      <c r="I102" s="6">
        <v>16900</v>
      </c>
      <c r="J102" s="7">
        <v>45141</v>
      </c>
      <c r="K102" s="7">
        <v>45291</v>
      </c>
      <c r="L102" s="5" t="s">
        <v>85</v>
      </c>
      <c r="M102" s="7">
        <v>45159</v>
      </c>
    </row>
    <row r="103" spans="1:15" x14ac:dyDescent="0.25">
      <c r="A103" s="10">
        <v>101</v>
      </c>
      <c r="B103" s="4" t="str">
        <f>HYPERLINK("https://my.zakupki.prom.ua/remote/dispatcher/state_purchase_view/44340440", "UA-2023-08-04-008905-a")</f>
        <v>UA-2023-08-04-008905-a</v>
      </c>
      <c r="C103" s="5" t="s">
        <v>360</v>
      </c>
      <c r="D103" s="5" t="s">
        <v>361</v>
      </c>
      <c r="E103" s="5" t="s">
        <v>16</v>
      </c>
      <c r="F103" s="5" t="s">
        <v>362</v>
      </c>
      <c r="G103" s="5" t="s">
        <v>363</v>
      </c>
      <c r="H103" s="5" t="s">
        <v>364</v>
      </c>
      <c r="I103" s="6">
        <v>5000</v>
      </c>
      <c r="J103" s="7">
        <v>45142</v>
      </c>
      <c r="K103" s="7">
        <v>45291</v>
      </c>
      <c r="L103" s="5" t="s">
        <v>85</v>
      </c>
      <c r="M103" s="7">
        <v>45159</v>
      </c>
    </row>
    <row r="104" spans="1:15" x14ac:dyDescent="0.25">
      <c r="A104" s="10">
        <v>102</v>
      </c>
      <c r="B104" s="4" t="str">
        <f>HYPERLINK("https://my.zakupki.prom.ua/remote/dispatcher/state_purchase_view/44642468", "UA-2023-08-21-004586-a")</f>
        <v>UA-2023-08-21-004586-a</v>
      </c>
      <c r="C104" s="5" t="s">
        <v>365</v>
      </c>
      <c r="D104" s="5" t="s">
        <v>366</v>
      </c>
      <c r="E104" s="5" t="s">
        <v>16</v>
      </c>
      <c r="F104" s="5" t="s">
        <v>367</v>
      </c>
      <c r="G104" s="5" t="s">
        <v>368</v>
      </c>
      <c r="H104" s="5" t="s">
        <v>369</v>
      </c>
      <c r="I104" s="6">
        <v>3380.04</v>
      </c>
      <c r="J104" s="7">
        <v>45155</v>
      </c>
      <c r="K104" s="7">
        <v>45291</v>
      </c>
      <c r="L104" s="19" t="s">
        <v>85</v>
      </c>
      <c r="M104" s="22">
        <v>45201</v>
      </c>
    </row>
    <row r="105" spans="1:15" x14ac:dyDescent="0.25">
      <c r="A105" s="10">
        <v>104</v>
      </c>
      <c r="B105" s="4" t="str">
        <f>HYPERLINK("https://my.zakupki.prom.ua/remote/dispatcher/state_purchase_view/44640453", "UA-2023-08-21-003676-a")</f>
        <v>UA-2023-08-21-003676-a</v>
      </c>
      <c r="C105" s="5" t="s">
        <v>375</v>
      </c>
      <c r="D105" s="5" t="s">
        <v>376</v>
      </c>
      <c r="E105" s="5" t="s">
        <v>16</v>
      </c>
      <c r="F105" s="5" t="s">
        <v>212</v>
      </c>
      <c r="G105" s="5" t="s">
        <v>213</v>
      </c>
      <c r="H105" s="5" t="s">
        <v>248</v>
      </c>
      <c r="I105" s="6">
        <v>1620</v>
      </c>
      <c r="J105" s="7">
        <v>45159</v>
      </c>
      <c r="K105" s="7">
        <v>45291</v>
      </c>
      <c r="L105" s="19" t="s">
        <v>85</v>
      </c>
      <c r="M105" s="22">
        <v>45201</v>
      </c>
    </row>
    <row r="106" spans="1:15" x14ac:dyDescent="0.25">
      <c r="A106" s="10">
        <v>106</v>
      </c>
      <c r="B106" s="4" t="str">
        <f>HYPERLINK("https://my.zakupki.prom.ua/remote/dispatcher/state_purchase_view/44643027", "UA-2023-08-21-004838-a")</f>
        <v>UA-2023-08-21-004838-a</v>
      </c>
      <c r="C106" s="5" t="s">
        <v>382</v>
      </c>
      <c r="D106" s="5" t="s">
        <v>383</v>
      </c>
      <c r="E106" s="5" t="s">
        <v>16</v>
      </c>
      <c r="F106" s="5" t="s">
        <v>212</v>
      </c>
      <c r="G106" s="5" t="s">
        <v>213</v>
      </c>
      <c r="H106" s="5" t="s">
        <v>384</v>
      </c>
      <c r="I106" s="6">
        <v>7332</v>
      </c>
      <c r="J106" s="7">
        <v>45159</v>
      </c>
      <c r="K106" s="7">
        <v>45291</v>
      </c>
      <c r="L106" s="19" t="s">
        <v>85</v>
      </c>
      <c r="M106" s="22">
        <v>45201</v>
      </c>
    </row>
    <row r="107" spans="1:15" x14ac:dyDescent="0.25">
      <c r="A107" s="10">
        <v>105</v>
      </c>
      <c r="B107" s="4" t="str">
        <f>HYPERLINK("https://my.zakupki.prom.ua/remote/dispatcher/state_purchase_view/44638754", "UA-2023-08-21-002998-a")</f>
        <v>UA-2023-08-21-002998-a</v>
      </c>
      <c r="C107" s="5" t="s">
        <v>377</v>
      </c>
      <c r="D107" s="5" t="s">
        <v>378</v>
      </c>
      <c r="E107" s="5" t="s">
        <v>16</v>
      </c>
      <c r="F107" s="5" t="s">
        <v>379</v>
      </c>
      <c r="G107" s="5" t="s">
        <v>380</v>
      </c>
      <c r="H107" s="5" t="s">
        <v>381</v>
      </c>
      <c r="I107" s="6">
        <v>1600</v>
      </c>
      <c r="J107" s="7">
        <v>45159</v>
      </c>
      <c r="K107" s="7">
        <v>45291</v>
      </c>
      <c r="L107" s="5" t="s">
        <v>85</v>
      </c>
      <c r="M107" s="7">
        <v>45188</v>
      </c>
    </row>
    <row r="108" spans="1:15" x14ac:dyDescent="0.25">
      <c r="A108" s="10">
        <v>107</v>
      </c>
      <c r="B108" s="4" t="str">
        <f>HYPERLINK("https://my.zakupki.prom.ua/remote/dispatcher/state_purchase_view/44706544", "UA-2023-08-23-006809-a")</f>
        <v>UA-2023-08-23-006809-a</v>
      </c>
      <c r="C108" s="5" t="s">
        <v>386</v>
      </c>
      <c r="D108" s="5" t="s">
        <v>388</v>
      </c>
      <c r="E108" s="5" t="s">
        <v>16</v>
      </c>
      <c r="F108" s="5" t="s">
        <v>389</v>
      </c>
      <c r="G108" s="5" t="s">
        <v>390</v>
      </c>
      <c r="H108" s="5" t="s">
        <v>391</v>
      </c>
      <c r="I108" s="6">
        <v>354</v>
      </c>
      <c r="J108" s="7">
        <v>45159</v>
      </c>
      <c r="K108" s="7">
        <v>45291</v>
      </c>
      <c r="L108" s="19" t="s">
        <v>85</v>
      </c>
      <c r="M108" s="22">
        <v>45201</v>
      </c>
    </row>
    <row r="109" spans="1:15" x14ac:dyDescent="0.25">
      <c r="A109" s="10">
        <v>103</v>
      </c>
      <c r="B109" s="4" t="str">
        <f>HYPERLINK("https://my.zakupki.prom.ua/remote/dispatcher/state_purchase_view/44641534", "UA-2023-08-21-004156-a")</f>
        <v>UA-2023-08-21-004156-a</v>
      </c>
      <c r="C109" s="5" t="s">
        <v>373</v>
      </c>
      <c r="D109" s="5" t="s">
        <v>374</v>
      </c>
      <c r="E109" s="5" t="s">
        <v>16</v>
      </c>
      <c r="F109" s="5" t="s">
        <v>370</v>
      </c>
      <c r="G109" s="5" t="s">
        <v>371</v>
      </c>
      <c r="H109" s="5" t="s">
        <v>372</v>
      </c>
      <c r="I109" s="6">
        <v>49872.2</v>
      </c>
      <c r="J109" s="7">
        <v>45159</v>
      </c>
      <c r="K109" s="7">
        <v>45291</v>
      </c>
      <c r="L109" s="19" t="s">
        <v>85</v>
      </c>
      <c r="M109" s="22">
        <v>45201</v>
      </c>
    </row>
    <row r="110" spans="1:15" x14ac:dyDescent="0.25">
      <c r="A110" s="10">
        <v>111</v>
      </c>
      <c r="B110" s="4" t="s">
        <v>399</v>
      </c>
      <c r="C110" s="5" t="s">
        <v>401</v>
      </c>
      <c r="D110" s="5" t="s">
        <v>402</v>
      </c>
      <c r="E110" s="5" t="s">
        <v>16</v>
      </c>
      <c r="F110" s="5" t="s">
        <v>103</v>
      </c>
      <c r="G110" s="5" t="s">
        <v>104</v>
      </c>
      <c r="H110" s="5" t="s">
        <v>400</v>
      </c>
      <c r="I110" s="6">
        <v>8711</v>
      </c>
      <c r="J110" s="7">
        <v>45160</v>
      </c>
      <c r="K110" s="7">
        <v>45291</v>
      </c>
      <c r="L110" s="5" t="s">
        <v>85</v>
      </c>
      <c r="M110" s="7">
        <v>45189</v>
      </c>
      <c r="O110" s="1"/>
    </row>
    <row r="111" spans="1:15" x14ac:dyDescent="0.25">
      <c r="A111" s="10">
        <v>108</v>
      </c>
      <c r="B111" s="4" t="str">
        <f>HYPERLINK("https://my.zakupki.prom.ua/remote/dispatcher/state_purchase_view/44706234", "UA-2023-08-23-006675-a")</f>
        <v>UA-2023-08-23-006675-a</v>
      </c>
      <c r="C111" s="5" t="s">
        <v>385</v>
      </c>
      <c r="D111" s="5" t="s">
        <v>392</v>
      </c>
      <c r="E111" s="5" t="s">
        <v>16</v>
      </c>
      <c r="F111" s="5" t="s">
        <v>393</v>
      </c>
      <c r="G111" s="5" t="s">
        <v>394</v>
      </c>
      <c r="H111" s="5" t="s">
        <v>395</v>
      </c>
      <c r="I111" s="6">
        <v>33900</v>
      </c>
      <c r="J111" s="7">
        <v>45160</v>
      </c>
      <c r="K111" s="7">
        <v>45291</v>
      </c>
      <c r="L111" s="5" t="s">
        <v>85</v>
      </c>
      <c r="M111" s="7">
        <v>45189</v>
      </c>
    </row>
    <row r="112" spans="1:15" x14ac:dyDescent="0.25">
      <c r="A112" s="10">
        <v>109</v>
      </c>
      <c r="B112" s="35" t="str">
        <f>HYPERLINK("https://my.zakupki.prom.ua/remote/dispatcher/state_purchase_view/44706625", "UA-2023-08-23-006861-a")</f>
        <v>UA-2023-08-23-006861-a</v>
      </c>
      <c r="C112" s="5" t="s">
        <v>387</v>
      </c>
      <c r="D112" s="5" t="s">
        <v>396</v>
      </c>
      <c r="E112" s="5" t="s">
        <v>16</v>
      </c>
      <c r="F112" s="5" t="s">
        <v>126</v>
      </c>
      <c r="G112" s="5" t="s">
        <v>127</v>
      </c>
      <c r="H112" s="5" t="s">
        <v>303</v>
      </c>
      <c r="I112" s="6">
        <v>36899</v>
      </c>
      <c r="J112" s="7">
        <v>45160</v>
      </c>
      <c r="K112" s="7">
        <v>45291</v>
      </c>
      <c r="L112" s="5" t="s">
        <v>85</v>
      </c>
      <c r="M112" s="7">
        <v>45188</v>
      </c>
      <c r="O112" s="1"/>
    </row>
    <row r="113" spans="1:15" x14ac:dyDescent="0.25">
      <c r="A113" s="10">
        <v>110</v>
      </c>
      <c r="B113" s="4" t="str">
        <f>HYPERLINK("https://my.zakupki.prom.ua/remote/dispatcher/state_purchase_view/44707225", "UA-2023-08-23-007168-a")</f>
        <v>UA-2023-08-23-007168-a</v>
      </c>
      <c r="C113" s="5" t="s">
        <v>397</v>
      </c>
      <c r="D113" s="5" t="s">
        <v>398</v>
      </c>
      <c r="E113" s="5" t="s">
        <v>16</v>
      </c>
      <c r="F113" s="5" t="s">
        <v>126</v>
      </c>
      <c r="G113" s="5" t="s">
        <v>127</v>
      </c>
      <c r="H113" s="5" t="s">
        <v>179</v>
      </c>
      <c r="I113" s="6">
        <v>2814</v>
      </c>
      <c r="J113" s="7">
        <v>45160</v>
      </c>
      <c r="K113" s="7">
        <v>45291</v>
      </c>
      <c r="L113" s="5" t="s">
        <v>85</v>
      </c>
      <c r="M113" s="7">
        <v>45188</v>
      </c>
    </row>
    <row r="114" spans="1:15" x14ac:dyDescent="0.25">
      <c r="A114" s="10">
        <v>112</v>
      </c>
      <c r="B114" s="4" t="str">
        <f>HYPERLINK("https://my.zakupki.prom.ua/remote/dispatcher/state_purchase_view/45253558", "UA-2023-09-18-011180-a")</f>
        <v>UA-2023-09-18-011180-a</v>
      </c>
      <c r="C114" s="5" t="s">
        <v>404</v>
      </c>
      <c r="D114" s="5" t="s">
        <v>405</v>
      </c>
      <c r="E114" s="5" t="s">
        <v>16</v>
      </c>
      <c r="F114" s="5" t="s">
        <v>253</v>
      </c>
      <c r="G114" s="5" t="s">
        <v>254</v>
      </c>
      <c r="H114" s="5" t="s">
        <v>403</v>
      </c>
      <c r="I114" s="6">
        <v>1424</v>
      </c>
      <c r="J114" s="7">
        <v>45187</v>
      </c>
      <c r="K114" s="7">
        <v>45291</v>
      </c>
      <c r="L114" s="5" t="s">
        <v>85</v>
      </c>
      <c r="M114" s="7">
        <v>45194</v>
      </c>
    </row>
    <row r="115" spans="1:15" x14ac:dyDescent="0.25">
      <c r="A115" s="10">
        <v>117</v>
      </c>
      <c r="B115" s="4" t="str">
        <f>HYPERLINK("https://my.zakupki.prom.ua/remote/dispatcher/state_purchase_view/45314645", "UA-2023-09-20-008349-a")</f>
        <v>UA-2023-09-20-008349-a</v>
      </c>
      <c r="C115" s="5" t="s">
        <v>422</v>
      </c>
      <c r="D115" s="5" t="s">
        <v>423</v>
      </c>
      <c r="E115" s="5" t="s">
        <v>16</v>
      </c>
      <c r="F115" s="5" t="s">
        <v>103</v>
      </c>
      <c r="G115" s="5" t="s">
        <v>104</v>
      </c>
      <c r="H115" s="5" t="s">
        <v>421</v>
      </c>
      <c r="I115" s="6">
        <v>764</v>
      </c>
      <c r="J115" s="7">
        <v>45188</v>
      </c>
      <c r="K115" s="7">
        <v>45291</v>
      </c>
      <c r="L115" s="5" t="s">
        <v>85</v>
      </c>
      <c r="M115" s="7">
        <v>45194</v>
      </c>
    </row>
    <row r="116" spans="1:15" x14ac:dyDescent="0.25">
      <c r="A116" s="10">
        <v>113</v>
      </c>
      <c r="B116" s="4" t="s">
        <v>406</v>
      </c>
      <c r="C116" s="5" t="s">
        <v>408</v>
      </c>
      <c r="D116" s="5" t="s">
        <v>409</v>
      </c>
      <c r="E116" s="5" t="s">
        <v>16</v>
      </c>
      <c r="F116" s="5" t="s">
        <v>196</v>
      </c>
      <c r="G116" s="5" t="s">
        <v>197</v>
      </c>
      <c r="H116" s="5" t="s">
        <v>407</v>
      </c>
      <c r="I116" s="6">
        <v>7131</v>
      </c>
      <c r="J116" s="7">
        <v>45188</v>
      </c>
      <c r="K116" s="7">
        <v>45291</v>
      </c>
      <c r="L116" s="5" t="s">
        <v>85</v>
      </c>
      <c r="M116" s="7">
        <v>45194</v>
      </c>
    </row>
    <row r="117" spans="1:15" x14ac:dyDescent="0.25">
      <c r="A117" s="10">
        <v>114</v>
      </c>
      <c r="B117" s="4" t="s">
        <v>410</v>
      </c>
      <c r="C117" s="5" t="s">
        <v>412</v>
      </c>
      <c r="D117" s="5" t="s">
        <v>413</v>
      </c>
      <c r="E117" s="5" t="s">
        <v>16</v>
      </c>
      <c r="F117" s="5" t="s">
        <v>196</v>
      </c>
      <c r="G117" s="5" t="s">
        <v>197</v>
      </c>
      <c r="H117" s="5" t="s">
        <v>411</v>
      </c>
      <c r="I117" s="6">
        <v>2502</v>
      </c>
      <c r="J117" s="7">
        <v>45188</v>
      </c>
      <c r="K117" s="7">
        <v>45291</v>
      </c>
      <c r="L117" s="5" t="s">
        <v>85</v>
      </c>
      <c r="M117" s="7">
        <v>45191</v>
      </c>
    </row>
    <row r="118" spans="1:15" x14ac:dyDescent="0.25">
      <c r="A118" s="10">
        <v>115</v>
      </c>
      <c r="B118" s="4" t="str">
        <f>HYPERLINK("https://my.zakupki.prom.ua/remote/dispatcher/state_purchase_view/45315533", "UA-2023-09-20-008750-a")</f>
        <v>UA-2023-09-20-008750-a</v>
      </c>
      <c r="C118" s="5" t="s">
        <v>414</v>
      </c>
      <c r="D118" s="5" t="s">
        <v>415</v>
      </c>
      <c r="E118" s="5" t="s">
        <v>16</v>
      </c>
      <c r="F118" s="5" t="s">
        <v>196</v>
      </c>
      <c r="G118" s="5" t="s">
        <v>197</v>
      </c>
      <c r="H118" s="5" t="s">
        <v>416</v>
      </c>
      <c r="I118" s="6">
        <v>1440</v>
      </c>
      <c r="J118" s="7">
        <v>45188</v>
      </c>
      <c r="K118" s="7">
        <v>45291</v>
      </c>
      <c r="L118" s="19" t="s">
        <v>85</v>
      </c>
      <c r="M118" s="22">
        <v>45191</v>
      </c>
      <c r="O118" s="1"/>
    </row>
    <row r="119" spans="1:15" x14ac:dyDescent="0.25">
      <c r="A119" s="23">
        <v>116</v>
      </c>
      <c r="B119" s="18" t="str">
        <f>HYPERLINK("https://my.zakupki.prom.ua/remote/dispatcher/state_purchase_view/45316415", "UA-2023-09-20-009314-a")</f>
        <v>UA-2023-09-20-009314-a</v>
      </c>
      <c r="C119" s="19" t="s">
        <v>417</v>
      </c>
      <c r="D119" s="19" t="s">
        <v>418</v>
      </c>
      <c r="E119" s="19" t="s">
        <v>16</v>
      </c>
      <c r="F119" s="19" t="s">
        <v>419</v>
      </c>
      <c r="G119" s="19" t="s">
        <v>420</v>
      </c>
      <c r="H119" s="19" t="s">
        <v>158</v>
      </c>
      <c r="I119" s="21">
        <v>6000</v>
      </c>
      <c r="J119" s="22">
        <v>45188</v>
      </c>
      <c r="K119" s="22">
        <v>45291</v>
      </c>
      <c r="L119" s="19" t="s">
        <v>85</v>
      </c>
      <c r="M119" s="22">
        <v>45201</v>
      </c>
    </row>
    <row r="120" spans="1:15" x14ac:dyDescent="0.25">
      <c r="A120" s="10">
        <v>118</v>
      </c>
      <c r="B120" s="4" t="str">
        <f>HYPERLINK("https://my.zakupki.prom.ua/remote/dispatcher/state_purchase_view/45495083", "UA-2023-09-27-012300-a")</f>
        <v>UA-2023-09-27-012300-a</v>
      </c>
      <c r="C120" s="5" t="s">
        <v>424</v>
      </c>
      <c r="D120" s="5" t="s">
        <v>87</v>
      </c>
      <c r="E120" s="5" t="s">
        <v>16</v>
      </c>
      <c r="F120" s="5" t="s">
        <v>88</v>
      </c>
      <c r="G120" s="5" t="s">
        <v>89</v>
      </c>
      <c r="H120" s="5" t="s">
        <v>425</v>
      </c>
      <c r="I120" s="6">
        <v>4000</v>
      </c>
      <c r="J120" s="7">
        <v>45191</v>
      </c>
      <c r="K120" s="7">
        <v>45291</v>
      </c>
      <c r="L120" s="19" t="s">
        <v>85</v>
      </c>
      <c r="M120" s="22">
        <v>45201</v>
      </c>
    </row>
    <row r="121" spans="1:15" x14ac:dyDescent="0.25">
      <c r="A121" s="10">
        <v>121</v>
      </c>
      <c r="B121" s="4" t="str">
        <f>HYPERLINK("https://my.zakupki.prom.ua/remote/dispatcher/state_purchase_view/45539209", "UA-2023-09-29-004565-a")</f>
        <v>UA-2023-09-29-004565-a</v>
      </c>
      <c r="C121" s="5" t="s">
        <v>437</v>
      </c>
      <c r="D121" s="5" t="s">
        <v>438</v>
      </c>
      <c r="E121" s="5" t="s">
        <v>16</v>
      </c>
      <c r="F121" s="5" t="s">
        <v>432</v>
      </c>
      <c r="G121" s="5" t="s">
        <v>433</v>
      </c>
      <c r="H121" s="5" t="s">
        <v>434</v>
      </c>
      <c r="I121" s="6">
        <v>1345</v>
      </c>
      <c r="J121" s="7">
        <v>45196</v>
      </c>
      <c r="K121" s="7">
        <v>45291</v>
      </c>
      <c r="L121" s="19" t="s">
        <v>85</v>
      </c>
      <c r="M121" s="22">
        <v>45201</v>
      </c>
    </row>
    <row r="122" spans="1:15" x14ac:dyDescent="0.25">
      <c r="A122" s="10">
        <v>122</v>
      </c>
      <c r="B122" s="4" t="str">
        <f>HYPERLINK("https://my.zakupki.prom.ua/remote/dispatcher/state_purchase_view/45497309", "UA-2023-09-27-013307-a")</f>
        <v>UA-2023-09-27-013307-a</v>
      </c>
      <c r="C122" s="5" t="s">
        <v>446</v>
      </c>
      <c r="D122" s="5" t="s">
        <v>445</v>
      </c>
      <c r="E122" s="5" t="s">
        <v>16</v>
      </c>
      <c r="F122" s="5" t="s">
        <v>439</v>
      </c>
      <c r="G122" s="5" t="s">
        <v>440</v>
      </c>
      <c r="H122" s="5" t="s">
        <v>441</v>
      </c>
      <c r="I122" s="6">
        <v>6390</v>
      </c>
      <c r="J122" s="7">
        <v>45196</v>
      </c>
      <c r="K122" s="7">
        <v>45291</v>
      </c>
      <c r="L122" s="5" t="s">
        <v>85</v>
      </c>
      <c r="M122" s="7">
        <v>45238</v>
      </c>
      <c r="O122" s="1"/>
    </row>
    <row r="123" spans="1:15" x14ac:dyDescent="0.25">
      <c r="A123" s="10">
        <v>119</v>
      </c>
      <c r="B123" s="4" t="str">
        <f>HYPERLINK("https://my.zakupki.prom.ua/remote/dispatcher/state_purchase_view/45495543", "UA-2023-09-27-012504-a")</f>
        <v>UA-2023-09-27-012504-a</v>
      </c>
      <c r="C123" s="5" t="s">
        <v>426</v>
      </c>
      <c r="D123" s="5" t="s">
        <v>427</v>
      </c>
      <c r="E123" s="5" t="s">
        <v>16</v>
      </c>
      <c r="F123" s="5" t="s">
        <v>428</v>
      </c>
      <c r="G123" s="5" t="s">
        <v>429</v>
      </c>
      <c r="H123" s="5" t="s">
        <v>430</v>
      </c>
      <c r="I123" s="6">
        <v>26160</v>
      </c>
      <c r="J123" s="7">
        <v>45196</v>
      </c>
      <c r="K123" s="7">
        <v>45291</v>
      </c>
      <c r="L123" s="19" t="s">
        <v>85</v>
      </c>
      <c r="M123" s="22">
        <v>45201</v>
      </c>
    </row>
    <row r="124" spans="1:15" x14ac:dyDescent="0.25">
      <c r="A124" s="10">
        <v>123</v>
      </c>
      <c r="B124" s="4" t="str">
        <f>HYPERLINK("https://my.zakupki.prom.ua/remote/dispatcher/state_purchase_view/45497009", "UA-2023-09-27-013150-a")</f>
        <v>UA-2023-09-27-013150-a</v>
      </c>
      <c r="C124" s="5" t="s">
        <v>443</v>
      </c>
      <c r="D124" s="5" t="s">
        <v>442</v>
      </c>
      <c r="E124" s="5" t="s">
        <v>16</v>
      </c>
      <c r="F124" s="5" t="s">
        <v>439</v>
      </c>
      <c r="G124" s="5" t="s">
        <v>440</v>
      </c>
      <c r="H124" s="5" t="s">
        <v>444</v>
      </c>
      <c r="I124" s="6">
        <v>1290</v>
      </c>
      <c r="J124" s="7">
        <v>45196</v>
      </c>
      <c r="K124" s="7">
        <v>45291</v>
      </c>
      <c r="L124" s="5" t="s">
        <v>85</v>
      </c>
      <c r="M124" s="7">
        <v>45238</v>
      </c>
      <c r="O124" s="1"/>
    </row>
    <row r="125" spans="1:15" x14ac:dyDescent="0.25">
      <c r="A125" s="10">
        <v>120</v>
      </c>
      <c r="B125" s="4" t="str">
        <f>HYPERLINK("https://my.zakupki.prom.ua/remote/dispatcher/state_purchase_view/45495964", "UA-2023-09-27-012700-a")</f>
        <v>UA-2023-09-27-012700-a</v>
      </c>
      <c r="C125" s="5" t="s">
        <v>435</v>
      </c>
      <c r="D125" s="5" t="s">
        <v>436</v>
      </c>
      <c r="E125" s="5" t="s">
        <v>16</v>
      </c>
      <c r="F125" s="5" t="s">
        <v>273</v>
      </c>
      <c r="G125" s="11" t="s">
        <v>279</v>
      </c>
      <c r="H125" s="5" t="s">
        <v>431</v>
      </c>
      <c r="I125" s="6">
        <v>14593.5</v>
      </c>
      <c r="J125" s="7">
        <v>45196</v>
      </c>
      <c r="K125" s="7">
        <v>45291</v>
      </c>
      <c r="L125" s="5" t="s">
        <v>85</v>
      </c>
      <c r="M125" s="7">
        <v>45201</v>
      </c>
    </row>
    <row r="126" spans="1:15" x14ac:dyDescent="0.25">
      <c r="A126" s="10">
        <v>124</v>
      </c>
      <c r="B126" s="4" t="s">
        <v>447</v>
      </c>
      <c r="C126" s="5" t="s">
        <v>448</v>
      </c>
      <c r="D126" s="5" t="s">
        <v>87</v>
      </c>
      <c r="E126" s="5" t="s">
        <v>16</v>
      </c>
      <c r="F126" s="5" t="s">
        <v>88</v>
      </c>
      <c r="G126" s="5" t="s">
        <v>89</v>
      </c>
      <c r="H126" s="5" t="s">
        <v>449</v>
      </c>
      <c r="I126" s="6">
        <v>3500</v>
      </c>
      <c r="J126" s="7">
        <v>45201</v>
      </c>
      <c r="K126" s="7">
        <v>45291</v>
      </c>
      <c r="L126" s="5" t="s">
        <v>85</v>
      </c>
      <c r="M126" s="7">
        <v>45233</v>
      </c>
    </row>
    <row r="127" spans="1:15" x14ac:dyDescent="0.25">
      <c r="A127" s="10">
        <v>125</v>
      </c>
      <c r="B127" s="4" t="s">
        <v>450</v>
      </c>
      <c r="C127" s="5" t="s">
        <v>451</v>
      </c>
      <c r="D127" s="5" t="s">
        <v>87</v>
      </c>
      <c r="E127" s="5" t="s">
        <v>16</v>
      </c>
      <c r="F127" s="5" t="s">
        <v>88</v>
      </c>
      <c r="G127" s="5" t="s">
        <v>89</v>
      </c>
      <c r="H127" s="5" t="s">
        <v>452</v>
      </c>
      <c r="I127" s="6">
        <v>3500</v>
      </c>
      <c r="J127" s="7">
        <v>45204</v>
      </c>
      <c r="K127" s="7">
        <v>45291</v>
      </c>
      <c r="L127" s="5" t="s">
        <v>85</v>
      </c>
      <c r="M127" s="7">
        <v>45236</v>
      </c>
    </row>
    <row r="128" spans="1:15" x14ac:dyDescent="0.25">
      <c r="A128" s="10">
        <v>126</v>
      </c>
      <c r="B128" s="4" t="str">
        <f>HYPERLINK("https://my.zakupki.prom.ua/remote/dispatcher/state_purchase_view/45672867", "UA-2023-10-05-010980-a")</f>
        <v>UA-2023-10-05-010980-a</v>
      </c>
      <c r="C128" s="5" t="s">
        <v>453</v>
      </c>
      <c r="D128" s="5" t="s">
        <v>454</v>
      </c>
      <c r="E128" s="5" t="s">
        <v>16</v>
      </c>
      <c r="F128" s="5" t="s">
        <v>455</v>
      </c>
      <c r="G128" s="5" t="s">
        <v>456</v>
      </c>
      <c r="H128" s="5" t="s">
        <v>457</v>
      </c>
      <c r="I128" s="6">
        <v>59000</v>
      </c>
      <c r="J128" s="7">
        <v>45204</v>
      </c>
      <c r="K128" s="7">
        <v>45291</v>
      </c>
      <c r="L128" s="5" t="s">
        <v>85</v>
      </c>
      <c r="M128" s="7">
        <v>45238</v>
      </c>
    </row>
    <row r="129" spans="1:13" x14ac:dyDescent="0.25">
      <c r="A129" s="10">
        <v>127</v>
      </c>
      <c r="B129" s="4" t="s">
        <v>459</v>
      </c>
      <c r="C129" s="5" t="s">
        <v>461</v>
      </c>
      <c r="D129" s="5" t="s">
        <v>462</v>
      </c>
      <c r="E129" s="5" t="s">
        <v>16</v>
      </c>
      <c r="F129" s="5" t="s">
        <v>196</v>
      </c>
      <c r="G129" s="5" t="s">
        <v>197</v>
      </c>
      <c r="H129" s="5" t="s">
        <v>460</v>
      </c>
      <c r="I129" s="6">
        <v>8426</v>
      </c>
      <c r="J129" s="7">
        <v>45211</v>
      </c>
      <c r="K129" s="7">
        <v>45291</v>
      </c>
      <c r="L129" s="5" t="s">
        <v>85</v>
      </c>
      <c r="M129" s="7">
        <v>45240</v>
      </c>
    </row>
    <row r="130" spans="1:13" x14ac:dyDescent="0.25">
      <c r="A130" s="10">
        <v>128</v>
      </c>
      <c r="B130" s="4" t="s">
        <v>463</v>
      </c>
      <c r="C130" s="5" t="s">
        <v>465</v>
      </c>
      <c r="D130" s="5" t="s">
        <v>466</v>
      </c>
      <c r="E130" s="5" t="s">
        <v>16</v>
      </c>
      <c r="F130" s="5" t="s">
        <v>273</v>
      </c>
      <c r="G130" s="11" t="s">
        <v>279</v>
      </c>
      <c r="H130" s="5" t="s">
        <v>464</v>
      </c>
      <c r="I130" s="6">
        <v>22020</v>
      </c>
      <c r="J130" s="7">
        <v>45211</v>
      </c>
      <c r="K130" s="7">
        <v>45291</v>
      </c>
      <c r="L130" s="5" t="s">
        <v>85</v>
      </c>
      <c r="M130" s="7">
        <v>45238</v>
      </c>
    </row>
    <row r="131" spans="1:13" x14ac:dyDescent="0.25">
      <c r="A131" s="10">
        <v>129</v>
      </c>
      <c r="B131" s="4" t="s">
        <v>467</v>
      </c>
      <c r="C131" s="5" t="s">
        <v>469</v>
      </c>
      <c r="D131" s="5" t="s">
        <v>470</v>
      </c>
      <c r="E131" s="5" t="s">
        <v>16</v>
      </c>
      <c r="F131" s="5" t="s">
        <v>253</v>
      </c>
      <c r="G131" s="5" t="s">
        <v>254</v>
      </c>
      <c r="H131" s="5" t="s">
        <v>468</v>
      </c>
      <c r="I131" s="6">
        <v>1148</v>
      </c>
      <c r="J131" s="7">
        <v>45211</v>
      </c>
      <c r="K131" s="7">
        <v>45291</v>
      </c>
      <c r="L131" s="5" t="s">
        <v>85</v>
      </c>
      <c r="M131" s="7">
        <v>45238</v>
      </c>
    </row>
    <row r="132" spans="1:13" x14ac:dyDescent="0.25">
      <c r="A132" s="10">
        <v>130</v>
      </c>
      <c r="B132" s="4" t="str">
        <f>HYPERLINK("https://my.zakupivli.pro/remote/dispatcher/state_purchase_view/46003528", "UA-2023-10-19-004129-a")</f>
        <v>UA-2023-10-19-004129-a</v>
      </c>
      <c r="C132" s="5" t="s">
        <v>474</v>
      </c>
      <c r="D132" s="5" t="s">
        <v>87</v>
      </c>
      <c r="E132" s="5" t="s">
        <v>16</v>
      </c>
      <c r="F132" s="5" t="s">
        <v>88</v>
      </c>
      <c r="G132" s="5" t="s">
        <v>89</v>
      </c>
      <c r="H132" s="11">
        <v>59</v>
      </c>
      <c r="I132" s="6">
        <v>4200</v>
      </c>
      <c r="J132" s="7">
        <v>45215</v>
      </c>
      <c r="K132" s="7">
        <v>45291</v>
      </c>
      <c r="L132" s="5" t="s">
        <v>85</v>
      </c>
      <c r="M132" s="7">
        <v>45238</v>
      </c>
    </row>
    <row r="133" spans="1:13" x14ac:dyDescent="0.25">
      <c r="A133" s="10">
        <v>131</v>
      </c>
      <c r="B133" s="4" t="str">
        <f>HYPERLINK("https://my.zakupivli.pro/remote/dispatcher/state_purchase_view/46000211", "UA-2023-10-19-002686-a")</f>
        <v>UA-2023-10-19-002686-a</v>
      </c>
      <c r="C133" s="5" t="s">
        <v>473</v>
      </c>
      <c r="D133" s="5" t="s">
        <v>472</v>
      </c>
      <c r="E133" s="5" t="s">
        <v>16</v>
      </c>
      <c r="F133" s="5" t="s">
        <v>156</v>
      </c>
      <c r="G133" s="5" t="s">
        <v>157</v>
      </c>
      <c r="H133" s="30" t="s">
        <v>471</v>
      </c>
      <c r="I133" s="6">
        <v>6590</v>
      </c>
      <c r="J133" s="7">
        <v>45217</v>
      </c>
      <c r="K133" s="7">
        <v>45291</v>
      </c>
      <c r="L133" s="5" t="s">
        <v>85</v>
      </c>
      <c r="M133" s="7">
        <v>45238</v>
      </c>
    </row>
    <row r="134" spans="1:13" x14ac:dyDescent="0.25">
      <c r="A134" s="10">
        <v>132</v>
      </c>
      <c r="B134" s="4" t="str">
        <f>HYPERLINK("https://my.zakupivli.pro/remote/dispatcher/state_purchase_view/46002713", "UA-2023-10-19-003749-a")</f>
        <v>UA-2023-10-19-003749-a</v>
      </c>
      <c r="C134" s="5" t="s">
        <v>477</v>
      </c>
      <c r="D134" s="5" t="s">
        <v>476</v>
      </c>
      <c r="E134" s="5" t="s">
        <v>16</v>
      </c>
      <c r="F134" s="5" t="s">
        <v>80</v>
      </c>
      <c r="G134" s="5" t="s">
        <v>81</v>
      </c>
      <c r="H134" s="11">
        <v>52</v>
      </c>
      <c r="I134" s="6">
        <v>3550</v>
      </c>
      <c r="J134" s="7">
        <v>45217</v>
      </c>
      <c r="K134" s="7">
        <v>45291</v>
      </c>
      <c r="L134" s="5" t="s">
        <v>85</v>
      </c>
      <c r="M134" s="7">
        <v>45240</v>
      </c>
    </row>
    <row r="135" spans="1:13" x14ac:dyDescent="0.25">
      <c r="A135" s="10">
        <v>133</v>
      </c>
      <c r="B135" s="4" t="str">
        <f>HYPERLINK("https://my.zakupivli.pro/remote/dispatcher/state_purchase_view/46006840", "UA-2023-10-19-005596-a")</f>
        <v>UA-2023-10-19-005596-a</v>
      </c>
      <c r="C135" s="5" t="s">
        <v>475</v>
      </c>
      <c r="D135" s="5" t="s">
        <v>478</v>
      </c>
      <c r="E135" s="5" t="s">
        <v>16</v>
      </c>
      <c r="F135" s="5" t="s">
        <v>278</v>
      </c>
      <c r="G135" s="5" t="s">
        <v>279</v>
      </c>
      <c r="H135" s="5" t="s">
        <v>479</v>
      </c>
      <c r="I135" s="6">
        <v>20600</v>
      </c>
      <c r="J135" s="7">
        <v>45217</v>
      </c>
      <c r="K135" s="7">
        <v>45291</v>
      </c>
      <c r="L135" s="5" t="s">
        <v>85</v>
      </c>
      <c r="M135" s="7">
        <v>45238</v>
      </c>
    </row>
    <row r="136" spans="1:13" x14ac:dyDescent="0.25">
      <c r="A136" s="10">
        <v>134</v>
      </c>
      <c r="B136" s="4" t="str">
        <f>HYPERLINK("https://my.zakupivli.pro/remote/dispatcher/state_purchase_view/46111983", "UA-2023-10-24-003507-a")</f>
        <v>UA-2023-10-24-003507-a</v>
      </c>
      <c r="C136" s="5" t="s">
        <v>489</v>
      </c>
      <c r="D136" s="5" t="s">
        <v>490</v>
      </c>
      <c r="E136" s="5" t="s">
        <v>16</v>
      </c>
      <c r="F136" s="5" t="s">
        <v>103</v>
      </c>
      <c r="G136" s="5" t="s">
        <v>104</v>
      </c>
      <c r="H136" s="5" t="s">
        <v>488</v>
      </c>
      <c r="I136" s="6">
        <v>1925</v>
      </c>
      <c r="J136" s="7">
        <v>45219</v>
      </c>
      <c r="K136" s="7">
        <v>45291</v>
      </c>
      <c r="L136" s="5" t="s">
        <v>85</v>
      </c>
      <c r="M136" s="7">
        <v>45240</v>
      </c>
    </row>
    <row r="137" spans="1:13" x14ac:dyDescent="0.25">
      <c r="A137" s="10">
        <v>135</v>
      </c>
      <c r="B137" s="4" t="str">
        <f>HYPERLINK("https://my.zakupivli.pro/remote/dispatcher/state_purchase_view/46135698", "UA-2023-10-24-014350-a")</f>
        <v>UA-2023-10-24-014350-a</v>
      </c>
      <c r="C137" s="5" t="s">
        <v>486</v>
      </c>
      <c r="D137" s="5" t="s">
        <v>487</v>
      </c>
      <c r="E137" s="5" t="s">
        <v>16</v>
      </c>
      <c r="F137" s="5" t="s">
        <v>103</v>
      </c>
      <c r="G137" s="5" t="s">
        <v>104</v>
      </c>
      <c r="H137" s="5" t="s">
        <v>216</v>
      </c>
      <c r="I137" s="6">
        <v>1350</v>
      </c>
      <c r="J137" s="7">
        <v>45219</v>
      </c>
      <c r="K137" s="7">
        <v>45291</v>
      </c>
      <c r="L137" s="5" t="s">
        <v>85</v>
      </c>
      <c r="M137" s="7">
        <v>45238</v>
      </c>
    </row>
    <row r="138" spans="1:13" x14ac:dyDescent="0.25">
      <c r="A138" s="10">
        <v>136</v>
      </c>
      <c r="B138" s="4" t="str">
        <f>HYPERLINK("https://my.zakupivli.pro/remote/dispatcher/state_purchase_view/46080223", "UA-2023-10-23-005844-a")</f>
        <v>UA-2023-10-23-005844-a</v>
      </c>
      <c r="C138" s="5" t="s">
        <v>480</v>
      </c>
      <c r="D138" s="5" t="s">
        <v>87</v>
      </c>
      <c r="E138" s="5" t="s">
        <v>16</v>
      </c>
      <c r="F138" s="5" t="s">
        <v>88</v>
      </c>
      <c r="G138" s="5" t="s">
        <v>89</v>
      </c>
      <c r="H138" s="5" t="s">
        <v>481</v>
      </c>
      <c r="I138" s="6">
        <v>5300</v>
      </c>
      <c r="J138" s="7">
        <v>45219</v>
      </c>
      <c r="K138" s="7">
        <v>45291</v>
      </c>
      <c r="L138" s="5" t="s">
        <v>85</v>
      </c>
      <c r="M138" s="7">
        <v>45240</v>
      </c>
    </row>
    <row r="139" spans="1:13" x14ac:dyDescent="0.25">
      <c r="A139" s="10">
        <v>137</v>
      </c>
      <c r="B139" s="4" t="str">
        <f>HYPERLINK("https://my.zakupivli.pro/remote/dispatcher/state_purchase_view/46080699", "UA-2023-10-23-006010-a")</f>
        <v>UA-2023-10-23-006010-a</v>
      </c>
      <c r="C139" s="5" t="s">
        <v>482</v>
      </c>
      <c r="D139" s="5" t="s">
        <v>87</v>
      </c>
      <c r="E139" s="5" t="s">
        <v>16</v>
      </c>
      <c r="F139" s="5" t="s">
        <v>88</v>
      </c>
      <c r="G139" s="5" t="s">
        <v>89</v>
      </c>
      <c r="H139" s="5" t="s">
        <v>483</v>
      </c>
      <c r="I139" s="6">
        <v>4200</v>
      </c>
      <c r="J139" s="7">
        <v>45219</v>
      </c>
      <c r="K139" s="7">
        <v>45291</v>
      </c>
      <c r="L139" s="5" t="s">
        <v>85</v>
      </c>
      <c r="M139" s="7">
        <v>45240</v>
      </c>
    </row>
    <row r="140" spans="1:13" x14ac:dyDescent="0.25">
      <c r="A140" s="10">
        <v>138</v>
      </c>
      <c r="B140" s="4" t="str">
        <f>HYPERLINK("https://my.zakupivli.pro/remote/dispatcher/state_purchase_view/46080804", "UA-2023-10-23-006063-a")</f>
        <v>UA-2023-10-23-006063-a</v>
      </c>
      <c r="C140" s="5" t="s">
        <v>484</v>
      </c>
      <c r="D140" s="5" t="s">
        <v>87</v>
      </c>
      <c r="E140" s="5" t="s">
        <v>16</v>
      </c>
      <c r="F140" s="5" t="s">
        <v>88</v>
      </c>
      <c r="G140" s="5" t="s">
        <v>89</v>
      </c>
      <c r="H140" s="5" t="s">
        <v>485</v>
      </c>
      <c r="I140" s="6">
        <v>7400</v>
      </c>
      <c r="J140" s="7">
        <v>45219</v>
      </c>
      <c r="K140" s="7">
        <v>45291</v>
      </c>
      <c r="L140" s="5" t="s">
        <v>85</v>
      </c>
      <c r="M140" s="7">
        <v>45240</v>
      </c>
    </row>
    <row r="141" spans="1:13" x14ac:dyDescent="0.25">
      <c r="A141" s="10">
        <v>139</v>
      </c>
      <c r="B141" s="4" t="str">
        <f>HYPERLINK("https://my.zakupivli.pro/remote/dispatcher/state_purchase_view/46160455", "UA-2023-10-25-008853-a")</f>
        <v>UA-2023-10-25-008853-a</v>
      </c>
      <c r="C141" s="5" t="s">
        <v>493</v>
      </c>
      <c r="D141" s="5" t="s">
        <v>494</v>
      </c>
      <c r="E141" s="5" t="s">
        <v>16</v>
      </c>
      <c r="F141" s="5" t="s">
        <v>495</v>
      </c>
      <c r="G141" s="5" t="s">
        <v>496</v>
      </c>
      <c r="H141" s="5" t="s">
        <v>497</v>
      </c>
      <c r="I141" s="6">
        <v>1700</v>
      </c>
      <c r="J141" s="7">
        <v>45224</v>
      </c>
      <c r="K141" s="7">
        <v>45291</v>
      </c>
      <c r="L141" s="5" t="s">
        <v>85</v>
      </c>
      <c r="M141" s="7">
        <v>45240</v>
      </c>
    </row>
    <row r="142" spans="1:13" x14ac:dyDescent="0.25">
      <c r="A142" s="10">
        <v>140</v>
      </c>
      <c r="B142" s="4" t="str">
        <f>HYPERLINK("https://my.zakupivli.pro/remote/dispatcher/state_purchase_view/46230620", "UA-2023-10-27-008744-a")</f>
        <v>UA-2023-10-27-008744-a</v>
      </c>
      <c r="C142" s="5" t="s">
        <v>498</v>
      </c>
      <c r="D142" s="5" t="s">
        <v>499</v>
      </c>
      <c r="E142" s="5" t="s">
        <v>16</v>
      </c>
      <c r="F142" s="5" t="s">
        <v>253</v>
      </c>
      <c r="G142" s="5" t="s">
        <v>254</v>
      </c>
      <c r="H142" s="5" t="s">
        <v>500</v>
      </c>
      <c r="I142" s="6">
        <v>1393</v>
      </c>
      <c r="J142" s="7">
        <v>45224</v>
      </c>
      <c r="K142" s="7">
        <v>45291</v>
      </c>
      <c r="L142" s="5" t="s">
        <v>85</v>
      </c>
      <c r="M142" s="7">
        <v>45251</v>
      </c>
    </row>
    <row r="143" spans="1:13" x14ac:dyDescent="0.25">
      <c r="A143" s="10">
        <v>141</v>
      </c>
      <c r="B143" s="4" t="s">
        <v>501</v>
      </c>
      <c r="C143" s="5" t="s">
        <v>503</v>
      </c>
      <c r="D143" s="5" t="s">
        <v>502</v>
      </c>
      <c r="E143" s="5" t="s">
        <v>16</v>
      </c>
      <c r="F143" s="5" t="s">
        <v>289</v>
      </c>
      <c r="G143" s="5" t="s">
        <v>110</v>
      </c>
      <c r="H143" s="5" t="s">
        <v>158</v>
      </c>
      <c r="I143" s="6">
        <v>5641.5</v>
      </c>
      <c r="J143" s="7">
        <v>45225</v>
      </c>
      <c r="K143" s="7">
        <v>45291</v>
      </c>
      <c r="L143" s="5" t="s">
        <v>85</v>
      </c>
      <c r="M143" s="7">
        <v>45237</v>
      </c>
    </row>
    <row r="144" spans="1:13" x14ac:dyDescent="0.25">
      <c r="A144" s="10">
        <v>142</v>
      </c>
      <c r="B144" s="4" t="s">
        <v>504</v>
      </c>
      <c r="C144" s="5" t="s">
        <v>506</v>
      </c>
      <c r="D144" s="5" t="s">
        <v>507</v>
      </c>
      <c r="E144" s="5" t="s">
        <v>16</v>
      </c>
      <c r="F144" s="5" t="s">
        <v>289</v>
      </c>
      <c r="G144" s="5" t="s">
        <v>110</v>
      </c>
      <c r="H144" s="5" t="s">
        <v>505</v>
      </c>
      <c r="I144" s="6">
        <v>6496</v>
      </c>
      <c r="J144" s="7">
        <v>45225</v>
      </c>
      <c r="K144" s="7">
        <v>45291</v>
      </c>
      <c r="L144" s="5" t="s">
        <v>85</v>
      </c>
      <c r="M144" s="7">
        <v>45237</v>
      </c>
    </row>
    <row r="145" spans="1:15" x14ac:dyDescent="0.25">
      <c r="A145" s="10">
        <v>143</v>
      </c>
      <c r="B145" s="4" t="str">
        <f>HYPERLINK("https://my.zakupivli.pro/remote/dispatcher/state_purchase_view/46230739", "UA-2023-10-27-008807-a")</f>
        <v>UA-2023-10-27-008807-a</v>
      </c>
      <c r="C145" s="5" t="s">
        <v>508</v>
      </c>
      <c r="D145" s="5" t="s">
        <v>509</v>
      </c>
      <c r="E145" s="5" t="s">
        <v>16</v>
      </c>
      <c r="F145" s="5" t="s">
        <v>212</v>
      </c>
      <c r="G145" s="5" t="s">
        <v>213</v>
      </c>
      <c r="H145" s="5" t="s">
        <v>510</v>
      </c>
      <c r="I145" s="6">
        <v>13975</v>
      </c>
      <c r="J145" s="7">
        <v>45225</v>
      </c>
      <c r="K145" s="7">
        <v>45291</v>
      </c>
      <c r="L145" s="5" t="s">
        <v>85</v>
      </c>
      <c r="M145" s="7">
        <v>45238</v>
      </c>
    </row>
    <row r="146" spans="1:15" x14ac:dyDescent="0.25">
      <c r="A146" s="10">
        <v>144</v>
      </c>
      <c r="B146" s="4" t="str">
        <f>HYPERLINK("https://my.zakupivli.pro/remote/dispatcher/state_purchase_view/46360027", "UA-2023-11-02-013295-a")</f>
        <v>UA-2023-11-02-013295-a</v>
      </c>
      <c r="C146" s="5" t="s">
        <v>512</v>
      </c>
      <c r="D146" s="5" t="s">
        <v>513</v>
      </c>
      <c r="E146" s="5" t="s">
        <v>16</v>
      </c>
      <c r="F146" s="5" t="s">
        <v>253</v>
      </c>
      <c r="G146" s="5" t="s">
        <v>254</v>
      </c>
      <c r="H146" s="5" t="s">
        <v>511</v>
      </c>
      <c r="I146" s="6">
        <v>10349</v>
      </c>
      <c r="J146" s="7">
        <v>45230</v>
      </c>
      <c r="K146" s="7">
        <v>45291</v>
      </c>
      <c r="L146" s="5" t="s">
        <v>85</v>
      </c>
      <c r="M146" s="7">
        <v>45243</v>
      </c>
    </row>
    <row r="147" spans="1:15" x14ac:dyDescent="0.25">
      <c r="A147" s="10">
        <v>145</v>
      </c>
      <c r="B147" s="4" t="s">
        <v>514</v>
      </c>
      <c r="C147" s="5" t="s">
        <v>524</v>
      </c>
      <c r="D147" s="5" t="s">
        <v>525</v>
      </c>
      <c r="E147" s="5" t="s">
        <v>16</v>
      </c>
      <c r="F147" s="5" t="s">
        <v>103</v>
      </c>
      <c r="G147" s="5" t="s">
        <v>104</v>
      </c>
      <c r="H147" s="5" t="s">
        <v>515</v>
      </c>
      <c r="I147" s="6">
        <v>2435</v>
      </c>
      <c r="J147" s="7">
        <v>45232</v>
      </c>
      <c r="K147" s="7">
        <v>45291</v>
      </c>
      <c r="L147" s="5" t="s">
        <v>85</v>
      </c>
      <c r="M147" s="7">
        <v>45243</v>
      </c>
    </row>
    <row r="148" spans="1:15" x14ac:dyDescent="0.25">
      <c r="A148" s="10">
        <v>146</v>
      </c>
      <c r="B148" s="4" t="s">
        <v>516</v>
      </c>
      <c r="C148" s="5" t="s">
        <v>526</v>
      </c>
      <c r="D148" s="5" t="s">
        <v>527</v>
      </c>
      <c r="E148" s="5" t="s">
        <v>16</v>
      </c>
      <c r="F148" s="5" t="s">
        <v>103</v>
      </c>
      <c r="G148" s="5" t="s">
        <v>104</v>
      </c>
      <c r="H148" s="5" t="s">
        <v>517</v>
      </c>
      <c r="I148" s="6">
        <v>3285</v>
      </c>
      <c r="J148" s="7">
        <v>45232</v>
      </c>
      <c r="K148" s="7">
        <v>45291</v>
      </c>
      <c r="L148" s="5" t="s">
        <v>85</v>
      </c>
      <c r="M148" s="7">
        <v>45244</v>
      </c>
    </row>
    <row r="149" spans="1:15" x14ac:dyDescent="0.25">
      <c r="A149" s="10">
        <v>147</v>
      </c>
      <c r="B149" s="4" t="str">
        <f>HYPERLINK("https://my.zakupivli.pro/remote/dispatcher/state_purchase_view/46389604", "UA-2023-11-03-011182-a")</f>
        <v>UA-2023-11-03-011182-a</v>
      </c>
      <c r="C149" s="5" t="s">
        <v>519</v>
      </c>
      <c r="D149" s="5" t="s">
        <v>518</v>
      </c>
      <c r="E149" s="5" t="s">
        <v>16</v>
      </c>
      <c r="F149" s="5" t="s">
        <v>196</v>
      </c>
      <c r="G149" s="5" t="s">
        <v>197</v>
      </c>
      <c r="H149" s="5" t="s">
        <v>520</v>
      </c>
      <c r="I149" s="6">
        <v>950</v>
      </c>
      <c r="J149" s="7">
        <v>45232</v>
      </c>
      <c r="K149" s="7">
        <v>45291</v>
      </c>
      <c r="L149" s="5" t="s">
        <v>85</v>
      </c>
      <c r="M149" s="7">
        <v>45279</v>
      </c>
    </row>
    <row r="150" spans="1:15" x14ac:dyDescent="0.25">
      <c r="A150" s="10">
        <v>148</v>
      </c>
      <c r="B150" s="4" t="str">
        <f>HYPERLINK("https://my.zakupivli.pro/remote/dispatcher/state_purchase_view/46387629", "UA-2023-11-03-010256-a")</f>
        <v>UA-2023-11-03-010256-a</v>
      </c>
      <c r="C150" s="5" t="s">
        <v>521</v>
      </c>
      <c r="D150" s="5" t="s">
        <v>491</v>
      </c>
      <c r="E150" s="5" t="s">
        <v>16</v>
      </c>
      <c r="F150" s="5" t="s">
        <v>492</v>
      </c>
      <c r="G150" s="5" t="s">
        <v>522</v>
      </c>
      <c r="H150" s="5" t="s">
        <v>523</v>
      </c>
      <c r="I150" s="6">
        <v>4000</v>
      </c>
      <c r="J150" s="7">
        <v>45232</v>
      </c>
      <c r="K150" s="7">
        <v>45291</v>
      </c>
      <c r="L150" s="5" t="s">
        <v>85</v>
      </c>
      <c r="M150" s="7">
        <v>45240</v>
      </c>
      <c r="N150" s="13"/>
      <c r="O150" s="1"/>
    </row>
    <row r="151" spans="1:15" x14ac:dyDescent="0.25">
      <c r="A151" s="10">
        <v>149</v>
      </c>
      <c r="B151" s="4" t="str">
        <f>HYPERLINK("https://my.zakupivli.pro/remote/dispatcher/state_purchase_view/46504652", "UA-2023-11-08-013946-a")</f>
        <v>UA-2023-11-08-013946-a</v>
      </c>
      <c r="C151" s="5" t="s">
        <v>528</v>
      </c>
      <c r="D151" s="5" t="s">
        <v>87</v>
      </c>
      <c r="E151" s="5" t="s">
        <v>16</v>
      </c>
      <c r="F151" s="5" t="s">
        <v>88</v>
      </c>
      <c r="G151" s="5" t="s">
        <v>89</v>
      </c>
      <c r="H151" s="5" t="s">
        <v>538</v>
      </c>
      <c r="I151" s="6">
        <v>4200</v>
      </c>
      <c r="J151" s="7">
        <v>45235</v>
      </c>
      <c r="K151" s="7">
        <v>45291</v>
      </c>
      <c r="L151" s="5" t="s">
        <v>85</v>
      </c>
      <c r="M151" s="7">
        <v>45251</v>
      </c>
    </row>
    <row r="152" spans="1:15" x14ac:dyDescent="0.25">
      <c r="A152" s="10">
        <v>150</v>
      </c>
      <c r="B152" s="4" t="str">
        <f>HYPERLINK("https://my.zakupivli.pro/remote/dispatcher/state_purchase_view/46642574", "UA-2023-11-14-009263-a")</f>
        <v>UA-2023-11-14-009263-a</v>
      </c>
      <c r="C152" s="5" t="s">
        <v>536</v>
      </c>
      <c r="D152" s="5" t="s">
        <v>537</v>
      </c>
      <c r="E152" s="5" t="s">
        <v>16</v>
      </c>
      <c r="F152" s="5" t="s">
        <v>80</v>
      </c>
      <c r="G152" s="5" t="s">
        <v>81</v>
      </c>
      <c r="H152" s="11">
        <v>61</v>
      </c>
      <c r="I152" s="6">
        <v>4029</v>
      </c>
      <c r="J152" s="7">
        <v>45244</v>
      </c>
      <c r="K152" s="7">
        <v>45291</v>
      </c>
      <c r="L152" s="5" t="s">
        <v>85</v>
      </c>
      <c r="M152" s="7">
        <v>45279</v>
      </c>
    </row>
    <row r="153" spans="1:15" x14ac:dyDescent="0.25">
      <c r="A153" s="10">
        <v>151</v>
      </c>
      <c r="B153" s="4" t="str">
        <f>HYPERLINK("https://my.zakupivli.pro/remote/dispatcher/state_purchase_view/46648225", "UA-2023-11-14-011773-a")</f>
        <v>UA-2023-11-14-011773-a</v>
      </c>
      <c r="C153" s="5" t="s">
        <v>531</v>
      </c>
      <c r="D153" s="5" t="s">
        <v>173</v>
      </c>
      <c r="E153" s="5" t="s">
        <v>16</v>
      </c>
      <c r="F153" s="5" t="s">
        <v>57</v>
      </c>
      <c r="G153" s="5" t="s">
        <v>58</v>
      </c>
      <c r="H153" s="5" t="s">
        <v>532</v>
      </c>
      <c r="I153" s="6">
        <v>5000</v>
      </c>
      <c r="J153" s="7">
        <v>45244</v>
      </c>
      <c r="K153" s="7">
        <v>45291</v>
      </c>
      <c r="L153" s="5" t="s">
        <v>85</v>
      </c>
      <c r="M153" s="7">
        <v>45251</v>
      </c>
    </row>
    <row r="154" spans="1:15" x14ac:dyDescent="0.25">
      <c r="A154" s="10">
        <v>152</v>
      </c>
      <c r="B154" s="4" t="str">
        <f>HYPERLINK("https://my.zakupivli.pro/remote/dispatcher/state_purchase_view/46641998", "UA-2023-11-14-008993-a")</f>
        <v>UA-2023-11-14-008993-a</v>
      </c>
      <c r="C154" s="5" t="s">
        <v>498</v>
      </c>
      <c r="D154" s="5" t="s">
        <v>499</v>
      </c>
      <c r="E154" s="5" t="s">
        <v>16</v>
      </c>
      <c r="F154" s="5" t="s">
        <v>253</v>
      </c>
      <c r="G154" s="5" t="s">
        <v>254</v>
      </c>
      <c r="H154" s="5" t="s">
        <v>245</v>
      </c>
      <c r="I154" s="6">
        <v>1750</v>
      </c>
      <c r="J154" s="7">
        <v>45244</v>
      </c>
      <c r="K154" s="7">
        <v>45291</v>
      </c>
      <c r="L154" s="5" t="s">
        <v>85</v>
      </c>
      <c r="M154" s="7">
        <v>45254</v>
      </c>
    </row>
    <row r="155" spans="1:15" x14ac:dyDescent="0.25">
      <c r="A155" s="10">
        <v>153</v>
      </c>
      <c r="B155" s="4" t="str">
        <f>HYPERLINK("https://my.zakupivli.pro/remote/dispatcher/state_purchase_view/46641847", "UA-2023-11-14-008894-a")</f>
        <v>UA-2023-11-14-008894-a</v>
      </c>
      <c r="C155" s="5" t="s">
        <v>533</v>
      </c>
      <c r="D155" s="5" t="s">
        <v>534</v>
      </c>
      <c r="E155" s="5" t="s">
        <v>16</v>
      </c>
      <c r="F155" s="5" t="s">
        <v>205</v>
      </c>
      <c r="G155" s="5" t="s">
        <v>206</v>
      </c>
      <c r="H155" s="5" t="s">
        <v>535</v>
      </c>
      <c r="I155" s="6">
        <v>610</v>
      </c>
      <c r="J155" s="7">
        <v>45244</v>
      </c>
      <c r="K155" s="7">
        <v>45291</v>
      </c>
      <c r="L155" s="5" t="s">
        <v>85</v>
      </c>
      <c r="M155" s="7">
        <v>45257</v>
      </c>
    </row>
    <row r="156" spans="1:15" x14ac:dyDescent="0.25">
      <c r="A156" s="10">
        <v>154</v>
      </c>
      <c r="B156" s="4" t="str">
        <f>HYPERLINK("https://my.zakupivli.pro/remote/dispatcher/state_purchase_view/46707966", "UA-2023-11-16-003074-a")</f>
        <v>UA-2023-11-16-003074-a</v>
      </c>
      <c r="C156" s="5" t="s">
        <v>529</v>
      </c>
      <c r="D156" s="5" t="s">
        <v>530</v>
      </c>
      <c r="E156" s="5" t="s">
        <v>16</v>
      </c>
      <c r="F156" s="5" t="s">
        <v>75</v>
      </c>
      <c r="G156" s="5" t="s">
        <v>76</v>
      </c>
      <c r="H156" s="5" t="s">
        <v>511</v>
      </c>
      <c r="I156" s="6">
        <v>1250</v>
      </c>
      <c r="J156" s="7">
        <v>45246</v>
      </c>
      <c r="K156" s="7">
        <v>45291</v>
      </c>
      <c r="L156" s="5" t="s">
        <v>85</v>
      </c>
      <c r="M156" s="7">
        <v>45257</v>
      </c>
    </row>
    <row r="157" spans="1:15" x14ac:dyDescent="0.25">
      <c r="A157" s="10">
        <v>155</v>
      </c>
      <c r="B157" s="4" t="str">
        <f>HYPERLINK("https://my.zakupivli.pro/remote/dispatcher/state_purchase_view/46708813", "UA-2023-11-16-003473-a")</f>
        <v>UA-2023-11-16-003473-a</v>
      </c>
      <c r="C157" s="5" t="s">
        <v>313</v>
      </c>
      <c r="D157" s="5" t="s">
        <v>183</v>
      </c>
      <c r="E157" s="5" t="s">
        <v>16</v>
      </c>
      <c r="F157" s="5" t="s">
        <v>539</v>
      </c>
      <c r="G157" s="5" t="s">
        <v>540</v>
      </c>
      <c r="H157" s="5" t="s">
        <v>541</v>
      </c>
      <c r="I157" s="6">
        <v>10200</v>
      </c>
      <c r="J157" s="7">
        <v>45246</v>
      </c>
      <c r="K157" s="7">
        <v>45291</v>
      </c>
      <c r="L157" s="5" t="s">
        <v>85</v>
      </c>
      <c r="M157" s="7">
        <v>45257</v>
      </c>
    </row>
    <row r="158" spans="1:15" x14ac:dyDescent="0.25">
      <c r="A158" s="23">
        <v>156</v>
      </c>
      <c r="B158" s="18" t="str">
        <f>HYPERLINK("https://my.zakupivli.pro/remote/dispatcher/state_purchase_view/46708813", "UA-2023-11-16-003473-a")</f>
        <v>UA-2023-11-16-003473-a</v>
      </c>
      <c r="C158" s="19" t="s">
        <v>313</v>
      </c>
      <c r="D158" s="19" t="s">
        <v>183</v>
      </c>
      <c r="E158" s="19" t="s">
        <v>16</v>
      </c>
      <c r="F158" s="19" t="s">
        <v>539</v>
      </c>
      <c r="G158" s="19" t="s">
        <v>540</v>
      </c>
      <c r="H158" s="19" t="s">
        <v>542</v>
      </c>
      <c r="I158" s="21">
        <v>10200</v>
      </c>
      <c r="J158" s="22">
        <v>45246</v>
      </c>
      <c r="K158" s="22">
        <v>45291</v>
      </c>
      <c r="L158" s="19" t="s">
        <v>85</v>
      </c>
      <c r="M158" s="22">
        <v>45257</v>
      </c>
    </row>
    <row r="159" spans="1:15" x14ac:dyDescent="0.25">
      <c r="A159" s="10">
        <v>157</v>
      </c>
      <c r="B159" s="4" t="str">
        <f>HYPERLINK("https://my.zakupivli.pro/remote/dispatcher/state_purchase_view/47104969", "UA-2023-11-29-014092-a")</f>
        <v>UA-2023-11-29-014092-a</v>
      </c>
      <c r="C159" s="5" t="s">
        <v>544</v>
      </c>
      <c r="D159" s="5" t="s">
        <v>545</v>
      </c>
      <c r="E159" s="5" t="s">
        <v>16</v>
      </c>
      <c r="F159" s="5" t="s">
        <v>103</v>
      </c>
      <c r="G159" s="5" t="s">
        <v>104</v>
      </c>
      <c r="H159" s="5" t="s">
        <v>543</v>
      </c>
      <c r="I159" s="6">
        <v>4487.8</v>
      </c>
      <c r="J159" s="7">
        <v>45258</v>
      </c>
      <c r="K159" s="7">
        <v>45291</v>
      </c>
      <c r="L159" s="5" t="s">
        <v>85</v>
      </c>
      <c r="M159" s="7">
        <v>45279</v>
      </c>
    </row>
    <row r="160" spans="1:15" x14ac:dyDescent="0.25">
      <c r="A160" s="10">
        <v>158</v>
      </c>
      <c r="B160" s="4" t="str">
        <f>HYPERLINK("https://my.zakupivli.pro/remote/dispatcher/state_purchase_view/47511348", "UA-2023-12-12-005530-a")</f>
        <v>UA-2023-12-12-005530-a</v>
      </c>
      <c r="C160" s="5" t="s">
        <v>553</v>
      </c>
      <c r="D160" s="5" t="s">
        <v>554</v>
      </c>
      <c r="E160" s="5" t="s">
        <v>16</v>
      </c>
      <c r="F160" s="5" t="s">
        <v>73</v>
      </c>
      <c r="G160" s="5" t="s">
        <v>74</v>
      </c>
      <c r="H160" s="5" t="s">
        <v>555</v>
      </c>
      <c r="I160" s="6">
        <v>11512.56</v>
      </c>
      <c r="J160" s="7">
        <v>45271</v>
      </c>
      <c r="K160" s="7">
        <v>45291</v>
      </c>
      <c r="L160" s="5" t="s">
        <v>85</v>
      </c>
      <c r="M160" s="7">
        <v>45280</v>
      </c>
    </row>
    <row r="161" spans="1:13" x14ac:dyDescent="0.25">
      <c r="A161" s="10">
        <v>159</v>
      </c>
      <c r="B161" s="4" t="str">
        <f>HYPERLINK("https://my.zakupivli.pro/remote/dispatcher/state_purchase_view/47514338", "UA-2023-12-12-006828-a")</f>
        <v>UA-2023-12-12-006828-a</v>
      </c>
      <c r="C161" s="5" t="s">
        <v>547</v>
      </c>
      <c r="D161" s="5" t="s">
        <v>548</v>
      </c>
      <c r="E161" s="5" t="s">
        <v>16</v>
      </c>
      <c r="F161" s="5" t="s">
        <v>103</v>
      </c>
      <c r="G161" s="5" t="s">
        <v>104</v>
      </c>
      <c r="H161" s="5" t="s">
        <v>546</v>
      </c>
      <c r="I161" s="6">
        <v>2135.5</v>
      </c>
      <c r="J161" s="7">
        <v>45271</v>
      </c>
      <c r="K161" s="7">
        <v>45291</v>
      </c>
      <c r="L161" s="5" t="s">
        <v>85</v>
      </c>
      <c r="M161" s="7">
        <v>45280</v>
      </c>
    </row>
    <row r="162" spans="1:13" x14ac:dyDescent="0.25">
      <c r="A162" s="10">
        <v>160</v>
      </c>
      <c r="B162" s="4" t="s">
        <v>549</v>
      </c>
      <c r="C162" s="5" t="s">
        <v>551</v>
      </c>
      <c r="D162" s="5" t="s">
        <v>552</v>
      </c>
      <c r="E162" s="5" t="s">
        <v>16</v>
      </c>
      <c r="F162" s="5" t="s">
        <v>103</v>
      </c>
      <c r="G162" s="5" t="s">
        <v>104</v>
      </c>
      <c r="H162" s="5" t="s">
        <v>550</v>
      </c>
      <c r="I162" s="6">
        <v>2105.15</v>
      </c>
      <c r="J162" s="7">
        <v>45271</v>
      </c>
      <c r="K162" s="7">
        <v>45291</v>
      </c>
      <c r="L162" s="5" t="s">
        <v>85</v>
      </c>
      <c r="M162" s="7">
        <v>45280</v>
      </c>
    </row>
    <row r="163" spans="1:13" x14ac:dyDescent="0.25">
      <c r="A163" s="10">
        <v>161</v>
      </c>
      <c r="B163" s="4" t="str">
        <f>HYPERLINK("https://my.zakupivli.pro/remote/dispatcher/state_purchase_view/47508119", "UA-2023-12-12-003996-a")</f>
        <v>UA-2023-12-12-003996-a</v>
      </c>
      <c r="C163" s="5" t="s">
        <v>557</v>
      </c>
      <c r="D163" s="5" t="s">
        <v>558</v>
      </c>
      <c r="E163" s="5" t="s">
        <v>16</v>
      </c>
      <c r="F163" s="5" t="s">
        <v>80</v>
      </c>
      <c r="G163" s="5" t="s">
        <v>81</v>
      </c>
      <c r="H163" s="5" t="s">
        <v>556</v>
      </c>
      <c r="I163" s="6">
        <v>1474.5</v>
      </c>
      <c r="J163" s="7">
        <v>45271</v>
      </c>
      <c r="K163" s="7">
        <v>45291</v>
      </c>
      <c r="L163" s="5" t="s">
        <v>85</v>
      </c>
      <c r="M163" s="7">
        <v>45280</v>
      </c>
    </row>
    <row r="164" spans="1:13" x14ac:dyDescent="0.25">
      <c r="A164" s="10">
        <v>162</v>
      </c>
      <c r="B164" s="4" t="str">
        <f>HYPERLINK("https://my.zakupivli.pro/remote/dispatcher/state_purchase_view/47510764", "UA-2023-12-12-005297-a")</f>
        <v>UA-2023-12-12-005297-a</v>
      </c>
      <c r="C164" s="5" t="s">
        <v>562</v>
      </c>
      <c r="D164" s="5" t="s">
        <v>563</v>
      </c>
      <c r="E164" s="5" t="s">
        <v>16</v>
      </c>
      <c r="F164" s="5" t="s">
        <v>559</v>
      </c>
      <c r="G164" s="5" t="s">
        <v>560</v>
      </c>
      <c r="H164" s="5" t="s">
        <v>564</v>
      </c>
      <c r="I164" s="6">
        <v>4100</v>
      </c>
      <c r="J164" s="7">
        <v>45271</v>
      </c>
      <c r="K164" s="7">
        <v>45291</v>
      </c>
      <c r="L164" s="5" t="s">
        <v>85</v>
      </c>
      <c r="M164" s="7">
        <v>45288</v>
      </c>
    </row>
    <row r="165" spans="1:13" x14ac:dyDescent="0.25">
      <c r="A165" s="10">
        <v>163</v>
      </c>
      <c r="B165" s="4" t="str">
        <f>HYPERLINK("https://my.zakupivli.pro/remote/dispatcher/state_purchase_view/47510764", "UA-2023-12-12-005297-a")</f>
        <v>UA-2023-12-12-005297-a</v>
      </c>
      <c r="C165" s="5" t="s">
        <v>572</v>
      </c>
      <c r="D165" s="5" t="s">
        <v>565</v>
      </c>
      <c r="E165" s="5" t="s">
        <v>16</v>
      </c>
      <c r="F165" s="5" t="s">
        <v>559</v>
      </c>
      <c r="G165" s="5" t="s">
        <v>561</v>
      </c>
      <c r="H165" s="5" t="s">
        <v>566</v>
      </c>
      <c r="I165" s="6">
        <v>18000</v>
      </c>
      <c r="J165" s="7">
        <v>45271</v>
      </c>
      <c r="K165" s="7">
        <v>45291</v>
      </c>
      <c r="L165" s="5" t="s">
        <v>85</v>
      </c>
      <c r="M165" s="7">
        <v>45288</v>
      </c>
    </row>
    <row r="166" spans="1:13" x14ac:dyDescent="0.25">
      <c r="A166" s="10">
        <v>164</v>
      </c>
      <c r="B166" s="4" t="str">
        <f>HYPERLINK("https://my.zakupivli.pro/remote/dispatcher/state_purchase_view/47620261", "UA-2023-12-14-007205-a")</f>
        <v>UA-2023-12-14-007205-a</v>
      </c>
      <c r="C166" s="5" t="s">
        <v>567</v>
      </c>
      <c r="D166" s="5" t="s">
        <v>49</v>
      </c>
      <c r="E166" s="5" t="s">
        <v>16</v>
      </c>
      <c r="F166" s="5" t="s">
        <v>50</v>
      </c>
      <c r="G166" s="5" t="s">
        <v>51</v>
      </c>
      <c r="H166" s="5" t="s">
        <v>568</v>
      </c>
      <c r="I166" s="6">
        <v>188.2</v>
      </c>
      <c r="J166" s="7">
        <v>45273</v>
      </c>
      <c r="K166" s="7">
        <v>45291</v>
      </c>
      <c r="L166" s="5" t="s">
        <v>85</v>
      </c>
      <c r="M166" s="7">
        <v>45288</v>
      </c>
    </row>
    <row r="167" spans="1:13" x14ac:dyDescent="0.25">
      <c r="A167" s="10">
        <v>165</v>
      </c>
      <c r="B167" s="4" t="str">
        <f>HYPERLINK("https://my.zakupivli.pro/remote/dispatcher/state_purchase_view/47746584", "UA-2023-12-18-014058-a")</f>
        <v>UA-2023-12-18-014058-a</v>
      </c>
      <c r="C167" s="5" t="s">
        <v>569</v>
      </c>
      <c r="D167" s="5" t="s">
        <v>570</v>
      </c>
      <c r="E167" s="5" t="s">
        <v>16</v>
      </c>
      <c r="F167" s="5" t="s">
        <v>180</v>
      </c>
      <c r="G167" s="5" t="s">
        <v>181</v>
      </c>
      <c r="H167" s="5" t="s">
        <v>571</v>
      </c>
      <c r="I167" s="6">
        <v>9785</v>
      </c>
      <c r="J167" s="7">
        <v>45278</v>
      </c>
      <c r="K167" s="7">
        <v>45291</v>
      </c>
      <c r="L167" s="5" t="s">
        <v>85</v>
      </c>
      <c r="M167" s="7">
        <v>45281</v>
      </c>
    </row>
    <row r="168" spans="1:13" x14ac:dyDescent="0.25">
      <c r="A168" s="10">
        <v>166</v>
      </c>
      <c r="B168" s="4" t="str">
        <f>HYPERLINK("https://my.zakupivli.pro/remote/dispatcher/state_purchase_view/47149711", "UA-2023-11-30-014618-a")</f>
        <v>UA-2023-11-30-014618-a</v>
      </c>
      <c r="C168" s="5" t="s">
        <v>573</v>
      </c>
      <c r="D168" s="5" t="s">
        <v>0</v>
      </c>
      <c r="E168" s="5" t="s">
        <v>31</v>
      </c>
      <c r="F168" s="5" t="s">
        <v>574</v>
      </c>
      <c r="G168" s="5" t="s">
        <v>575</v>
      </c>
      <c r="H168" s="5" t="s">
        <v>576</v>
      </c>
      <c r="I168" s="6">
        <v>275100</v>
      </c>
      <c r="J168" s="7">
        <v>45288</v>
      </c>
      <c r="K168" s="7">
        <v>45657</v>
      </c>
      <c r="L168" s="5" t="s">
        <v>13</v>
      </c>
      <c r="M168" s="3"/>
    </row>
    <row r="169" spans="1:13" x14ac:dyDescent="0.25">
      <c r="B169" s="17"/>
      <c r="C169" s="1"/>
      <c r="D169" s="1"/>
      <c r="E169" s="1"/>
      <c r="F169" s="1"/>
      <c r="G169" s="1"/>
      <c r="H169" s="1"/>
      <c r="I169" s="31"/>
      <c r="J169" s="13"/>
      <c r="K169" s="13"/>
      <c r="L169" s="1"/>
    </row>
    <row r="170" spans="1:13" x14ac:dyDescent="0.25">
      <c r="B170" s="17"/>
      <c r="C170" s="1"/>
      <c r="D170" s="1"/>
      <c r="E170" s="1"/>
      <c r="F170" s="1"/>
      <c r="G170" s="1"/>
      <c r="H170" s="1"/>
      <c r="I170" s="31"/>
      <c r="J170" s="13"/>
      <c r="K170" s="13"/>
      <c r="L170" s="1"/>
    </row>
    <row r="171" spans="1:13" x14ac:dyDescent="0.25">
      <c r="B171" s="17"/>
      <c r="C171" s="1"/>
      <c r="D171" s="1"/>
      <c r="E171" s="1"/>
      <c r="F171" s="1"/>
      <c r="G171" s="1"/>
      <c r="H171" s="1"/>
      <c r="I171" s="31"/>
      <c r="J171" s="13"/>
      <c r="K171" s="13"/>
      <c r="L171" s="1"/>
    </row>
    <row r="172" spans="1:13" x14ac:dyDescent="0.25">
      <c r="B172" s="17"/>
      <c r="C172" s="1"/>
      <c r="D172" s="1"/>
      <c r="E172" s="1"/>
      <c r="F172" s="1"/>
      <c r="G172" s="1"/>
      <c r="H172" s="1"/>
      <c r="I172" s="31"/>
      <c r="J172" s="13"/>
      <c r="K172" s="13"/>
      <c r="L172" s="1"/>
    </row>
    <row r="173" spans="1:13" x14ac:dyDescent="0.25">
      <c r="B173" s="17"/>
      <c r="C173" s="1"/>
      <c r="D173" s="1"/>
      <c r="E173" s="1"/>
      <c r="F173" s="1"/>
      <c r="G173" s="1"/>
      <c r="H173" s="1"/>
      <c r="I173" s="31"/>
      <c r="J173" s="13"/>
      <c r="K173" s="13"/>
      <c r="L173" s="1"/>
    </row>
    <row r="174" spans="1:13" x14ac:dyDescent="0.25">
      <c r="B174" s="17"/>
      <c r="C174" s="1"/>
      <c r="D174" s="1"/>
      <c r="E174" s="1"/>
      <c r="F174" s="1"/>
      <c r="G174" s="1"/>
      <c r="H174" s="1"/>
      <c r="I174" s="31"/>
      <c r="J174" s="13"/>
      <c r="K174" s="13"/>
      <c r="L174" s="1"/>
    </row>
    <row r="175" spans="1:13" x14ac:dyDescent="0.25">
      <c r="B175" s="17"/>
      <c r="C175" s="1"/>
      <c r="D175" s="1"/>
      <c r="E175" s="1"/>
      <c r="F175" s="1"/>
      <c r="G175" s="1"/>
      <c r="H175" s="1"/>
      <c r="I175" s="31"/>
      <c r="J175" s="13"/>
      <c r="K175" s="13"/>
      <c r="L175" s="1"/>
    </row>
  </sheetData>
  <autoFilter ref="A2:P168" xr:uid="{00000000-0009-0000-0000-000000000000}">
    <sortState xmlns:xlrd2="http://schemas.microsoft.com/office/spreadsheetml/2017/richdata2" ref="A3:O128">
      <sortCondition ref="J2:J128"/>
    </sortState>
  </autoFilter>
  <mergeCells count="1">
    <mergeCell ref="D1:F1"/>
  </mergeCells>
  <phoneticPr fontId="10" type="noConversion"/>
  <hyperlinks>
    <hyperlink ref="B3" r:id="rId1" display="https://my.zakupki.prom.ua/remote/dispatcher/state_contracting_view/15191328" xr:uid="{00000000-0004-0000-0000-000000000000}"/>
    <hyperlink ref="B5" r:id="rId2" display="https://my.zakupki.prom.ua/remote/dispatcher/state_contracting_view/15278792" xr:uid="{00000000-0004-0000-0000-000001000000}"/>
    <hyperlink ref="B6" r:id="rId3" display="https://my.zakupki.prom.ua/remote/dispatcher/state_contracting_view/15283821" xr:uid="{00000000-0004-0000-0000-000002000000}"/>
    <hyperlink ref="B4" r:id="rId4" display="https://my.zakupki.prom.ua/remote/dispatcher/state_contracting_view/15284829" xr:uid="{00000000-0004-0000-0000-000003000000}"/>
    <hyperlink ref="B7" r:id="rId5" display="https://my.zakupki.prom.ua/remote/dispatcher/state_contracting_view/15293431" xr:uid="{00000000-0004-0000-0000-000004000000}"/>
    <hyperlink ref="B8" r:id="rId6" display="https://my.zakupki.prom.ua/remote/dispatcher/state_contracting_view/15293431" xr:uid="{00000000-0004-0000-0000-000005000000}"/>
    <hyperlink ref="B9" r:id="rId7" display="https://my.zakupki.prom.ua/remote/dispatcher/state_contracting_view/15300354" xr:uid="{00000000-0004-0000-0000-000006000000}"/>
    <hyperlink ref="B10" r:id="rId8" display="https://my.zakupki.prom.ua/remote/dispatcher/state_contracting_view/15312592" xr:uid="{00000000-0004-0000-0000-000007000000}"/>
    <hyperlink ref="B11" r:id="rId9" display="https://my.zakupki.prom.ua/remote/dispatcher/state_contracting_view/15312592" xr:uid="{00000000-0004-0000-0000-000008000000}"/>
    <hyperlink ref="B12" r:id="rId10" display="https://my.zakupki.prom.ua/remote/dispatcher/state_contracting_view/15355634" xr:uid="{00000000-0004-0000-0000-000009000000}"/>
    <hyperlink ref="B13" r:id="rId11" display="https://my.zakupki.prom.ua/remote/dispatcher/state_contracting_view/15355634" xr:uid="{00000000-0004-0000-0000-00000A000000}"/>
    <hyperlink ref="B14" r:id="rId12" display="https://my.zakupki.prom.ua/remote/dispatcher/state_contracting_view/15355634" xr:uid="{00000000-0004-0000-0000-00000B000000}"/>
    <hyperlink ref="B15" r:id="rId13" display="https://my.zakupki.prom.ua/remote/dispatcher/state_contracting_view/15355634" xr:uid="{00000000-0004-0000-0000-00000C000000}"/>
    <hyperlink ref="B16" r:id="rId14" display="https://my.zakupki.prom.ua/remote/dispatcher/state_contracting_view/15365057" xr:uid="{00000000-0004-0000-0000-00000D000000}"/>
    <hyperlink ref="B17" r:id="rId15" display="https://my.zakupki.prom.ua/remote/dispatcher/state_contracting_view/15387368" xr:uid="{00000000-0004-0000-0000-00000E000000}"/>
    <hyperlink ref="B18" r:id="rId16" display="https://my.zakupki.prom.ua/remote/dispatcher/state_contracting_view/15387368" xr:uid="{00000000-0004-0000-0000-00000F000000}"/>
    <hyperlink ref="B19" r:id="rId17" display="https://my.zakupki.prom.ua/remote/dispatcher/state_contracting_view/15387368" xr:uid="{00000000-0004-0000-0000-000010000000}"/>
    <hyperlink ref="B20" r:id="rId18" display="https://my.zakupki.prom.ua/remote/dispatcher/state_contracting_view/15391599" xr:uid="{00000000-0004-0000-0000-000011000000}"/>
    <hyperlink ref="B21" r:id="rId19" display="https://my.zakupki.prom.ua/remote/dispatcher/state_contracting_view/15390654" xr:uid="{00000000-0004-0000-0000-000012000000}"/>
    <hyperlink ref="B22" r:id="rId20" display="https://my.zakupki.prom.ua/remote/dispatcher/state_purchase_view/40625789" xr:uid="{B6248C75-FB31-421A-B304-DF7B6A03FB90}"/>
    <hyperlink ref="B24" r:id="rId21" display="https://my.zakupki.prom.ua/remote/dispatcher/state_contracting_view/15721482" xr:uid="{CE7AD3B1-8888-4B73-BC04-3F855B22636B}"/>
    <hyperlink ref="B25" r:id="rId22" display="https://my.zakupki.prom.ua/remote/dispatcher/state_contracting_view/15721498" xr:uid="{E369A735-047C-4035-924C-7297D071057A}"/>
    <hyperlink ref="B26" r:id="rId23" display="https://my.zakupki.prom.ua/remote/dispatcher/state_purchase_view/41032370" xr:uid="{FE3D2460-8523-4E78-B63E-A20F34AC2D58}"/>
    <hyperlink ref="B27" r:id="rId24" display="https://my.zakupki.prom.ua/remote/dispatcher/state_purchase_view/41047410" xr:uid="{A59E7FA0-AEF4-4418-BBFD-E3B9A9C41F4F}"/>
    <hyperlink ref="B28" r:id="rId25" display="https://my.zakupki.prom.ua/remote/dispatcher/state_purchase_view/41026959" xr:uid="{FCD3EC82-32BA-4C73-86B8-B0E8B0B013E3}"/>
    <hyperlink ref="C28" r:id="rId26" display="https://my.zakupki.prom.ua/remote/dispatcher/state_contracting_view/15721196" xr:uid="{5D222D1F-809A-4F69-B382-1BA4AA92C890}"/>
    <hyperlink ref="B29" r:id="rId27" display="https://my.zakupki.prom.ua/remote/dispatcher/state_purchase_view/41029791" xr:uid="{3303CE35-A6FC-4B2F-AD4D-E388F2FDD3C6}"/>
    <hyperlink ref="B30" r:id="rId28" display="https://my.zakupki.prom.ua/remote/dispatcher/state_purchase_view/41029414" xr:uid="{B3F994C3-9715-46F8-9A67-0CD17BA6227B}"/>
    <hyperlink ref="B31" r:id="rId29" display="https://my.zakupki.prom.ua/remote/dispatcher/state_purchase_view/41029289" xr:uid="{096D0866-148B-4200-9AE4-A78DE1668D04}"/>
    <hyperlink ref="B23" r:id="rId30" display="https://my.zakupki.prom.ua/remote/dispatcher/state_purchase_view/40959953" xr:uid="{B058C747-EBEA-42CE-9B34-1038851DDC3F}"/>
    <hyperlink ref="B32" r:id="rId31" display="https://my.zakupki.prom.ua/remote/dispatcher/state_purchase_view/41266728" xr:uid="{456234F9-B685-4AFC-8673-D34FEE7B120D}"/>
    <hyperlink ref="B33" r:id="rId32" display="https://my.zakupki.prom.ua/remote/dispatcher/state_purchase_view/41576431" xr:uid="{B412AC05-7FD1-4C8F-8EBB-4C25AFC9A508}"/>
    <hyperlink ref="B34" r:id="rId33" display="https://my.zakupki.prom.ua/remote/dispatcher/state_purchase_view/41617556" xr:uid="{E13CD6BC-30E4-4624-8B7D-366577A090D5}"/>
    <hyperlink ref="B35" r:id="rId34" display="https://my.zakupki.prom.ua/remote/dispatcher/state_purchase_view/41618525" xr:uid="{38EACCBA-3043-48A4-BF31-4454BA0A08ED}"/>
    <hyperlink ref="B36" r:id="rId35" display="https://my.zakupki.prom.ua/remote/dispatcher/state_purchase_view/41629783" xr:uid="{8EBC0494-B488-4EA6-81B5-F83E2C7EBF1B}"/>
    <hyperlink ref="B37" r:id="rId36" display="https://my.zakupki.prom.ua/remote/dispatcher/state_purchase_view/41981915" xr:uid="{D857F7FF-9A1F-41D2-ACC5-950B0AE789B2}"/>
    <hyperlink ref="B38" r:id="rId37" display="https://my.zakupki.prom.ua/remote/dispatcher/state_purchase_view/42038008" xr:uid="{5F5929FA-F5B3-4240-B262-D938E60306A0}"/>
    <hyperlink ref="B39" r:id="rId38" display="https://my.zakupki.prom.ua/remote/dispatcher/state_purchase_view/42017187" xr:uid="{1564688D-95DC-4BED-98EF-79098F487CA0}"/>
    <hyperlink ref="B40" r:id="rId39" display="https://my.zakupki.prom.ua/remote/dispatcher/state_contracting_view/16202521" xr:uid="{2E9E16F4-CFB0-4365-A00F-DFB33A81B43C}"/>
    <hyperlink ref="B46" r:id="rId40" display="https://my.zakupki.prom.ua/remote/dispatcher/state_purchase_view/42197798" xr:uid="{C7836209-2232-4D4A-BDE0-4820B6EF4654}"/>
    <hyperlink ref="B41" r:id="rId41" display="https://my.zakupki.prom.ua/remote/dispatcher/state_purchase_view/42196863" xr:uid="{DA10C338-880D-4118-90EF-BCFB1F635547}"/>
    <hyperlink ref="B42" r:id="rId42" display="https://my.zakupki.prom.ua/remote/dispatcher/state_purchase_view/42196322" xr:uid="{9214878B-2279-493B-A8C7-7EA2E551AE20}"/>
    <hyperlink ref="B43" r:id="rId43" display="https://my.zakupki.prom.ua/remote/dispatcher/state_purchase_view/42197395" xr:uid="{BBB778CE-0C7D-44AA-9775-7ADE9B2D3415}"/>
    <hyperlink ref="B44" r:id="rId44" display="https://my.zakupki.prom.ua/remote/dispatcher/state_purchase_view/42196556" xr:uid="{3A359836-4CB2-45FF-8F58-64DF2F2C386D}"/>
    <hyperlink ref="B45" r:id="rId45" display="https://my.zakupki.prom.ua/remote/dispatcher/state_purchase_view/42196556" xr:uid="{F5CD578C-FA15-4225-ABF0-69BAF7DF4F22}"/>
    <hyperlink ref="B47" r:id="rId46" display="https://my.zakupki.prom.ua/remote/dispatcher/state_purchase_view/42197798" xr:uid="{381A83AF-4DD2-479C-8742-D9D37D0139E8}"/>
    <hyperlink ref="B48" r:id="rId47" display="https://my.zakupki.prom.ua/remote/dispatcher/state_purchase_view/42311547" xr:uid="{34C4E50D-814B-4DF1-9261-8D335F029E51}"/>
    <hyperlink ref="B49:B50" r:id="rId48" display="https://my.zakupki.prom.ua/remote/dispatcher/state_purchase_view/42311547" xr:uid="{73A6E6F4-86F1-4A1D-8AC4-B30E07ED7F87}"/>
    <hyperlink ref="B51" r:id="rId49" display="https://my.zakupki.prom.ua/remote/dispatcher/state_purchase_view/42443726" xr:uid="{DF33AD39-9F7B-4B7A-B198-E32BC5EB367B}"/>
    <hyperlink ref="B52" r:id="rId50" display="https://my.zakupki.prom.ua/remote/dispatcher/state_purchase_view/42595010" xr:uid="{20DE89B7-580E-4D27-BEDF-A4C70B567BE6}"/>
    <hyperlink ref="B53" r:id="rId51" display="https://my.zakupki.prom.ua/remote/dispatcher/state_purchase_view/42596998" xr:uid="{DAAEBC9C-E389-42D5-8A76-3DBBE683054B}"/>
    <hyperlink ref="B54" r:id="rId52" display="https://my.zakupki.prom.ua/remote/dispatcher/state_purchase_view/42598781" xr:uid="{8FF2BB3B-A28C-49A9-BE98-E8C78F7829FA}"/>
    <hyperlink ref="B55" r:id="rId53" display="https://my.zakupki.prom.ua/remote/dispatcher/state_purchase_view/42598546" xr:uid="{F48EC619-3934-4FFE-A277-7E6377F0F7A2}"/>
    <hyperlink ref="B56" r:id="rId54" display="https://my.zakupki.prom.ua/remote/dispatcher/state_purchase_view/42663061" xr:uid="{77B33C8E-E8D0-46D2-8206-DDA485D4D64A}"/>
    <hyperlink ref="B57" r:id="rId55" display="https://my.zakupki.prom.ua/remote/dispatcher/state_purchase_view/42664467" xr:uid="{F2CCEE51-772F-4E4C-8D2B-D02E29EF801A}"/>
    <hyperlink ref="B58" r:id="rId56" display="https://my.zakupki.prom.ua/remote/dispatcher/state_purchase_view/42742679" xr:uid="{59EAAF14-9631-4B4D-8990-D6AB9859FB00}"/>
    <hyperlink ref="B59" r:id="rId57" display="https://my.zakupki.prom.ua/remote/dispatcher/state_purchase_view/42738816" xr:uid="{84DB01B4-4D7A-40B3-8E0C-24C592D539E8}"/>
    <hyperlink ref="B60" r:id="rId58" display="https://my.zakupki.prom.ua/remote/dispatcher/state_purchase_view/42743617" xr:uid="{3F920C62-6850-4516-A920-43BE5A449EE7}"/>
    <hyperlink ref="B61" r:id="rId59" display="https://my.zakupki.prom.ua/remote/dispatcher/state_purchase_view/42743192" xr:uid="{1E3210F8-084C-4984-AD8A-F66BDEE83984}"/>
    <hyperlink ref="B62" r:id="rId60" display="https://my.zakupki.prom.ua/remote/dispatcher/state_purchase_view/42959423" xr:uid="{D35CAFC8-D06C-416C-A939-A7F877DAB331}"/>
    <hyperlink ref="C62" r:id="rId61" display="https://my.zakupki.prom.ua/remote/dispatcher/state_contracting_view/16571735" xr:uid="{E9DB1817-08F5-41B1-A35B-6F66FAAE5C2C}"/>
    <hyperlink ref="B63" r:id="rId62" display="https://my.zakupki.prom.ua/remote/dispatcher/state_purchase_view/42950313" xr:uid="{0D8D139C-3973-4FEA-8AD5-DF57939E566F}"/>
    <hyperlink ref="C63" r:id="rId63" display="https://my.zakupki.prom.ua/remote/dispatcher/state_contracting_view/16567445" xr:uid="{49027838-A856-4102-A043-9E832EEEEED2}"/>
    <hyperlink ref="B66" r:id="rId64" display="https://my.zakupki.prom.ua/remote/dispatcher/state_purchase_view/43294152" xr:uid="{177A1F97-39B0-41B3-A05D-1C709E9AA1C1}"/>
    <hyperlink ref="B70" r:id="rId65" display="https://my.zakupki.prom.ua/remote/dispatcher/state_purchase_view/43291963" xr:uid="{2F55FD21-843A-4445-B7AB-336BA186EADB}"/>
    <hyperlink ref="B69" r:id="rId66" display="https://my.zakupki.prom.ua/remote/dispatcher/state_purchase_view/43291199" xr:uid="{4EA7B8B9-FF83-4118-9FAC-BABACDCC8ACE}"/>
    <hyperlink ref="B72" r:id="rId67" display="https://my.zakupki.prom.ua/remote/dispatcher/state_purchase_view/43293435" xr:uid="{BB009196-D17F-46CC-82A7-791B2DE0CD18}"/>
    <hyperlink ref="B73" r:id="rId68" display="https://my.zakupki.prom.ua/remote/dispatcher/state_purchase_view/43293298" xr:uid="{B9B1C1C0-11CF-4FE9-8959-666902E6D5F9}"/>
    <hyperlink ref="B65" r:id="rId69" display="https://my.zakupki.prom.ua/remote/dispatcher/state_purchase_view/43293703" xr:uid="{BAC1401E-34A0-400F-981D-BAE0F83C8F8F}"/>
    <hyperlink ref="B67" r:id="rId70" display="https://my.zakupki.prom.ua/remote/dispatcher/state_purchase_view/43294050" xr:uid="{570E0C85-EED5-4C75-B872-FB0E3841D246}"/>
    <hyperlink ref="B64" r:id="rId71" display="https://my.zakupki.prom.ua/remote/dispatcher/state_purchase_view/43293703" xr:uid="{78714E08-B3D1-4A79-9CC4-C31E67D45D41}"/>
    <hyperlink ref="B68" r:id="rId72" display="https://my.zakupki.prom.ua/remote/dispatcher/state_purchase_view/43294050" xr:uid="{806062E3-9E54-4EBE-B4C1-7C4DD6008079}"/>
    <hyperlink ref="B71" r:id="rId73" display="https://my.zakupki.prom.ua/remote/dispatcher/state_purchase_view/43292879" xr:uid="{9827C1EA-123E-405C-84BB-E8978F8C8167}"/>
    <hyperlink ref="B74" r:id="rId74" display="https://my.zakupki.prom.ua/remote/dispatcher/state_purchase_view/43586094" xr:uid="{7C74246F-AD7E-4DB3-B142-C07CA74260D9}"/>
    <hyperlink ref="B75" r:id="rId75" display="https://my.zakupki.prom.ua/remote/dispatcher/state_purchase_view/43587411" xr:uid="{32C844CB-537E-4F0E-9ABA-724D633993E7}"/>
    <hyperlink ref="B76" r:id="rId76" display="https://my.zakupki.prom.ua/remote/dispatcher/state_purchase_view/43603628" xr:uid="{10F63825-1AF2-43E2-9B7A-3DF09860EE29}"/>
    <hyperlink ref="B80" r:id="rId77" display="https://my.zakupki.prom.ua/remote/dispatcher/state_purchase_view/43605681" xr:uid="{F871A862-B5F7-4B9E-BF3A-5C8A6A309E30}"/>
    <hyperlink ref="B77" r:id="rId78" display="https://my.zakupki.prom.ua/remote/dispatcher/state_purchase_view/43613940" xr:uid="{32693A2E-436C-42A5-B712-7780F5CBC211}"/>
    <hyperlink ref="B78" r:id="rId79" display="https://my.zakupki.prom.ua/remote/dispatcher/state_purchase_view/43615031" xr:uid="{F7F7F356-68B8-4E8B-8C70-1AFCC0515856}"/>
    <hyperlink ref="B79" r:id="rId80" display="https://my.zakupki.prom.ua/remote/dispatcher/state_purchase_view/43617011" xr:uid="{50B17F96-A06F-4B26-8BA5-6046053DC675}"/>
    <hyperlink ref="B81" r:id="rId81" display="https://my.zakupki.prom.ua/remote/dispatcher/state_purchase_view/43661506" xr:uid="{58CBDDAC-7731-4C3C-9446-FED141D384DB}"/>
    <hyperlink ref="B82" r:id="rId82" display="https://my.zakupki.prom.ua/remote/dispatcher/state_purchase_view/43666086" xr:uid="{AEB3E9A2-1559-4CAF-9666-DE1F1852B7D9}"/>
    <hyperlink ref="B83" r:id="rId83" display="https://my.zakupki.prom.ua/remote/dispatcher/state_purchase_view/43664032" xr:uid="{FF1B0D33-2762-4F6C-BAF8-E0A2420B69AA}"/>
    <hyperlink ref="B84" r:id="rId84" display="https://my.zakupki.prom.ua/remote/dispatcher/state_purchase_view/43662161" xr:uid="{979B1067-D215-48C7-AD0D-D78B41BA2D1C}"/>
    <hyperlink ref="B85" r:id="rId85" display="https://my.zakupki.prom.ua/remote/dispatcher/state_purchase_view/43932329" xr:uid="{B6C0DFD1-69EB-46DA-85F9-214084575E5E}"/>
    <hyperlink ref="B86" r:id="rId86" display="https://my.zakupki.prom.ua/remote/dispatcher/state_purchase_view/43931931" xr:uid="{3B36DE92-579B-4AEA-BCC2-00D92C88AED6}"/>
    <hyperlink ref="B87" r:id="rId87" display="https://my.zakupki.prom.ua/remote/dispatcher/state_purchase_view/43932684" xr:uid="{065E0D39-1E26-4DCB-A37A-D90CF6E90E75}"/>
    <hyperlink ref="B89" r:id="rId88" display="https://my.zakupki.prom.ua/remote/dispatcher/state_purchase_view/43960264" xr:uid="{1EEF229D-4D3E-415C-B2B6-268CBB53AF7D}"/>
    <hyperlink ref="B88" r:id="rId89" display="https://my.zakupki.prom.ua/remote/dispatcher/state_purchase_view/43932575" xr:uid="{89F8D9D9-919C-4BE1-9393-62C16D41799A}"/>
    <hyperlink ref="B90" r:id="rId90" display="https://my.zakupki.prom.ua/remote/dispatcher/state_purchase_view/44007364" xr:uid="{E4C84730-EAD6-460F-823F-5E7F8EDA3C20}"/>
    <hyperlink ref="B91" r:id="rId91" display="https://my.zakupki.prom.ua/remote/dispatcher/state_purchase_view/44151674" xr:uid="{F792C984-110E-4033-846C-C37F16100270}"/>
    <hyperlink ref="B96" r:id="rId92" display="https://my.zakupki.prom.ua/remote/dispatcher/state_purchase_view/44131052" xr:uid="{1F0534C9-9337-40EC-A3D7-E8B9A356380D}"/>
    <hyperlink ref="B92" r:id="rId93" display="https://my.zakupki.prom.ua/remote/dispatcher/state_purchase_view/44146858" xr:uid="{EB5B842A-1323-4ACD-8834-19DEF282FEEA}"/>
    <hyperlink ref="B94" r:id="rId94" display="https://my.zakupki.prom.ua/remote/dispatcher/state_purchase_view/44147319" xr:uid="{ECB73DFB-C876-47DE-A0B9-ED782D04DE65}"/>
    <hyperlink ref="B97" r:id="rId95" display="https://my.zakupki.prom.ua/remote/dispatcher/state_purchase_view/44150078" xr:uid="{AC57420B-FA42-4E02-A48E-023F4DC433CE}"/>
    <hyperlink ref="B98" r:id="rId96" display="https://my.zakupki.prom.ua/remote/dispatcher/state_purchase_view/44147533" xr:uid="{09640A88-6CEB-417E-8690-3C2029CF97B8}"/>
    <hyperlink ref="B93" r:id="rId97" display="https://my.zakupki.prom.ua/remote/dispatcher/state_purchase_view/44150842" xr:uid="{0E5F3458-F684-4F02-A98F-2ADC321EE3C3}"/>
    <hyperlink ref="B95" r:id="rId98" display="https://my.zakupki.prom.ua/remote/dispatcher/state_purchase_view/44130260" xr:uid="{8E8081F5-FC00-4791-976C-0CE9EEA2957F}"/>
    <hyperlink ref="B100" r:id="rId99" display="https://my.zakupki.prom.ua/remote/dispatcher/state_purchase_view/44231309" xr:uid="{ED5392CA-7A44-4F89-A0A4-E3C2B015A514}"/>
    <hyperlink ref="B99" r:id="rId100" display="https://my.zakupki.prom.ua/remote/dispatcher/state_purchase_view/44228334" xr:uid="{85FC7AA7-D8C6-4650-92BC-5FA381839260}"/>
    <hyperlink ref="B101" r:id="rId101" display="https://my.zakupki.prom.ua/remote/dispatcher/state_purchase_view/44246250" xr:uid="{351B2AF9-195B-42B5-B1D5-CA9D4ACFCA1D}"/>
    <hyperlink ref="B103" r:id="rId102" display="https://my.zakupki.prom.ua/remote/dispatcher/state_purchase_view/44340440" xr:uid="{D85ECC8B-3744-4767-88FB-537856CF59E6}"/>
    <hyperlink ref="B102" r:id="rId103" display="https://my.zakupki.prom.ua/remote/dispatcher/state_purchase_view/44341470" xr:uid="{DA293D5E-AC27-4132-A4B0-BFC9A0D307B2}"/>
    <hyperlink ref="B104" r:id="rId104" display="https://my.zakupki.prom.ua/remote/dispatcher/state_purchase_view/44642468" xr:uid="{3897D290-79E9-4D7C-B959-3A92FA002D0B}"/>
    <hyperlink ref="B109" r:id="rId105" display="https://my.zakupki.prom.ua/remote/dispatcher/state_purchase_view/44641534" xr:uid="{F046DDC6-347E-49FF-95B5-B9FEC5448681}"/>
    <hyperlink ref="B105" r:id="rId106" display="https://my.zakupki.prom.ua/remote/dispatcher/state_purchase_view/44640453" xr:uid="{C2BC4046-F755-457F-9A91-2A2F940ED307}"/>
    <hyperlink ref="B107" r:id="rId107" display="https://my.zakupki.prom.ua/remote/dispatcher/state_purchase_view/44638754" xr:uid="{8361BC91-5786-4B9D-BC83-EC495C3113D6}"/>
    <hyperlink ref="B106" r:id="rId108" display="https://my.zakupki.prom.ua/remote/dispatcher/state_purchase_view/44643027" xr:uid="{F1714449-30C4-4F2A-A82D-63917C85DA43}"/>
    <hyperlink ref="B108" r:id="rId109" display="https://my.zakupki.prom.ua/remote/dispatcher/state_purchase_view/44706544" xr:uid="{0318FEA4-D2F1-45EC-9B20-52EE5A4D7DAC}"/>
    <hyperlink ref="B111" r:id="rId110" display="https://my.zakupki.prom.ua/remote/dispatcher/state_purchase_view/44706234" xr:uid="{9CC5414C-25BA-4C6A-BFBE-9F29695E15FD}"/>
    <hyperlink ref="B112" r:id="rId111" display="https://my.zakupki.prom.ua/remote/dispatcher/state_purchase_view/44706625" xr:uid="{28D6B247-6D6A-425D-B2AC-8A653C65E2B0}"/>
    <hyperlink ref="B113" r:id="rId112" display="https://my.zakupki.prom.ua/remote/dispatcher/state_purchase_view/44707225" xr:uid="{A6DC29C2-088B-4320-B931-4D364843FCF1}"/>
    <hyperlink ref="B110" r:id="rId113" display="https://my.zakupki.prom.ua/remote/dispatcher/state_purchase_view/44707707" xr:uid="{15FB692B-8979-4BB8-9D19-04988B07DB1D}"/>
    <hyperlink ref="B114" r:id="rId114" display="https://my.zakupki.prom.ua/remote/dispatcher/state_purchase_view/45253558" xr:uid="{E41388C5-2C8F-412B-9938-00F55EFF0A5E}"/>
    <hyperlink ref="B116" r:id="rId115" display="https://my.zakupki.prom.ua/remote/dispatcher/state_purchase_view/45311875" xr:uid="{AE986BA5-002E-4FEA-A847-A80BF8A3B474}"/>
    <hyperlink ref="B117" r:id="rId116" display="https://my.zakupki.prom.ua/remote/dispatcher/state_purchase_view/45318234" xr:uid="{0B7C9C08-DC27-4E50-AD31-1072A128EA97}"/>
    <hyperlink ref="B118" r:id="rId117" display="https://my.zakupki.prom.ua/remote/dispatcher/state_purchase_view/45315533" xr:uid="{88D7E9EF-B3F1-4FA5-B9EB-B0722B75557C}"/>
    <hyperlink ref="C118" r:id="rId118" display="https://my.zakupki.prom.ua/remote/dispatcher/state_contracting_view/17606046" xr:uid="{7ACD6BF0-B077-489F-8C89-BB10294BB0FC}"/>
    <hyperlink ref="B119" r:id="rId119" display="https://my.zakupki.prom.ua/remote/dispatcher/state_purchase_view/45316415" xr:uid="{94569100-05DF-4D03-BFBE-4C023D1CE500}"/>
    <hyperlink ref="B115" r:id="rId120" display="https://my.zakupki.prom.ua/remote/dispatcher/state_purchase_view/45314645" xr:uid="{5DDA0FBB-6C70-467B-B6EA-E4EBC3306913}"/>
    <hyperlink ref="B120" r:id="rId121" display="https://my.zakupki.prom.ua/remote/dispatcher/state_purchase_view/45495083" xr:uid="{964A82F2-201A-4E66-8303-32875750056C}"/>
    <hyperlink ref="B123" r:id="rId122" display="https://my.zakupki.prom.ua/remote/dispatcher/state_purchase_view/45495543" xr:uid="{1DFDCE4E-1EC9-4654-B8A2-5938D8C03FEA}"/>
    <hyperlink ref="B121" r:id="rId123" display="https://my.zakupki.prom.ua/remote/dispatcher/state_purchase_view/45539209" xr:uid="{69E05A2E-9F57-49CA-8238-AA6684CE1BC8}"/>
    <hyperlink ref="B125" r:id="rId124" display="https://my.zakupki.prom.ua/remote/dispatcher/state_purchase_view/45495964" xr:uid="{4AC5C208-F7CE-4C78-BDED-2195F9DCE139}"/>
    <hyperlink ref="B122" r:id="rId125" display="https://my.zakupki.prom.ua/remote/dispatcher/state_purchase_view/45497309" xr:uid="{870A3608-87AD-4BAB-B07E-404DEE019077}"/>
    <hyperlink ref="C122" r:id="rId126" display="https://my.zakupki.prom.ua/remote/dispatcher/state_contracting_view/17683770" xr:uid="{13509563-86BF-4F16-978F-21C0F52CD7CC}"/>
    <hyperlink ref="B124" r:id="rId127" display="https://my.zakupki.prom.ua/remote/dispatcher/state_purchase_view/45497009" xr:uid="{243AC961-3808-421C-84CF-A9A810A4F557}"/>
    <hyperlink ref="C124" r:id="rId128" display="https://my.zakupki.prom.ua/remote/dispatcher/state_contracting_view/17683488" xr:uid="{B76CDA11-8460-454C-9AFF-27B6B64B1073}"/>
    <hyperlink ref="B126" r:id="rId129" display="https://my.zakupki.prom.ua/remote/dispatcher/state_purchase_view/45665476" xr:uid="{B2CAB7A2-D06F-4411-9AAE-C34414E95448}"/>
    <hyperlink ref="B127" r:id="rId130" display="https://my.zakupki.prom.ua/remote/dispatcher/state_purchase_view/45665918" xr:uid="{F30F171A-6F58-424B-AE77-0E27CAD79F1B}"/>
    <hyperlink ref="B128" r:id="rId131" display="https://my.zakupki.prom.ua/remote/dispatcher/state_purchase_view/45672867" xr:uid="{E827D378-3F1A-48DC-B785-1F75E403CD01}"/>
    <hyperlink ref="B129" r:id="rId132" display="https://my.zakupivli.pro/remote/dispatcher/state_purchase_view/45866563" xr:uid="{923A797C-D064-4A98-A719-EB19706201CA}"/>
    <hyperlink ref="B130" r:id="rId133" display="https://my.zakupivli.pro/remote/dispatcher/state_purchase_view/45826929" xr:uid="{7ED396A6-608C-4F5B-BAF5-4C8B7BDF0FF2}"/>
    <hyperlink ref="B131" r:id="rId134" display="https://my.zakupivli.pro/remote/dispatcher/state_purchase_view/45868110" xr:uid="{D6F49D09-7CB4-4E0C-9A9C-9D0A2AF0867C}"/>
    <hyperlink ref="B133" r:id="rId135" display="https://my.zakupivli.pro/remote/dispatcher/state_purchase_view/46000211" xr:uid="{4E70CD6A-4EA5-4991-AB67-A6DCB78BEE47}"/>
    <hyperlink ref="B134" r:id="rId136" display="https://my.zakupivli.pro/remote/dispatcher/state_purchase_view/46002713" xr:uid="{11BD5E77-CC7F-42A4-B5B2-94908D893E44}"/>
    <hyperlink ref="B135" r:id="rId137" display="https://my.zakupivli.pro/remote/dispatcher/state_purchase_view/46006840" xr:uid="{9FB8C611-99E4-4910-B2E3-55B172E7E3ED}"/>
    <hyperlink ref="B138" r:id="rId138" display="https://my.zakupivli.pro/remote/dispatcher/state_purchase_view/46080223" xr:uid="{612FAADD-1C53-4C6F-9ABC-6570B5E4D683}"/>
    <hyperlink ref="B139" r:id="rId139" display="https://my.zakupivli.pro/remote/dispatcher/state_purchase_view/46080699" xr:uid="{3CA4BB10-2065-4363-9094-566003AFEC93}"/>
    <hyperlink ref="B140" r:id="rId140" display="https://my.zakupivli.pro/remote/dispatcher/state_purchase_view/46080804" xr:uid="{DFA30AAA-BADE-4923-ABD9-1BEB29F1F5A2}"/>
    <hyperlink ref="B132" r:id="rId141" display="https://my.zakupivli.pro/remote/dispatcher/state_purchase_view/46003528" xr:uid="{BECC66FF-11ED-498D-A45F-EE5ACE62F57A}"/>
    <hyperlink ref="B137" r:id="rId142" display="https://my.zakupivli.pro/remote/dispatcher/state_purchase_view/46135698" xr:uid="{EEAC9DF7-0079-4972-A3B9-6CE98BC8F726}"/>
    <hyperlink ref="B136" r:id="rId143" display="https://my.zakupivli.pro/remote/dispatcher/state_purchase_view/46111983" xr:uid="{F6543ED9-9F76-45C0-B8E1-7CF1A33E630E}"/>
    <hyperlink ref="B141" r:id="rId144" display="https://my.zakupivli.pro/remote/dispatcher/state_purchase_view/46160455" xr:uid="{F78E4018-73B8-4971-B603-8865566EC6EC}"/>
    <hyperlink ref="B142" r:id="rId145" display="https://my.zakupivli.pro/remote/dispatcher/state_purchase_view/46230620" xr:uid="{B84B10EF-3C8F-4ECC-95A3-69C7E0A09152}"/>
    <hyperlink ref="B143" r:id="rId146" display="https://my.zakupivli.pro/remote/dispatcher/state_purchase_view/46228422" xr:uid="{F6F33E48-F5CF-4FE3-A299-22AFC6E45CCA}"/>
    <hyperlink ref="B144" r:id="rId147" display="https://my.zakupivli.pro/remote/dispatcher/state_purchase_view/46229325" xr:uid="{371B6ED8-2D1F-4142-B857-ECDA341403DF}"/>
    <hyperlink ref="B145" r:id="rId148" display="https://my.zakupivli.pro/remote/dispatcher/state_purchase_view/46230739" xr:uid="{B43D7DC0-57C8-4D56-A880-2EAD51551795}"/>
    <hyperlink ref="B146" r:id="rId149" display="https://my.zakupivli.pro/remote/dispatcher/state_purchase_view/46360027" xr:uid="{88478ACF-D7F1-4DFA-90C6-88CE2308FF43}"/>
    <hyperlink ref="B147" r:id="rId150" display="https://my.zakupivli.pro/remote/dispatcher/state_purchase_view/46388423" xr:uid="{134D0D1F-499F-44A2-B50E-51EBA14B8162}"/>
    <hyperlink ref="B148" r:id="rId151" display="https://my.zakupivli.pro/remote/dispatcher/state_purchase_view/46388818" xr:uid="{1CF2215C-1611-492E-BDAC-4CE602A06892}"/>
    <hyperlink ref="B149" r:id="rId152" display="https://my.zakupivli.pro/remote/dispatcher/state_purchase_view/46389604" xr:uid="{E4994790-DAA2-4F94-B291-D1ACB75FB40E}"/>
    <hyperlink ref="B150" r:id="rId153" display="https://my.zakupivli.pro/remote/dispatcher/state_purchase_view/46387629" xr:uid="{21A77672-38F6-460A-87D3-39FBD3B553E2}"/>
    <hyperlink ref="C150" r:id="rId154" display="https://my.zakupivli.pro/remote/dispatcher/state_contracting_view/18064792" xr:uid="{DB7D2069-ED07-46E6-BD7A-0EF90985A687}"/>
    <hyperlink ref="B156" r:id="rId155" display="https://my.zakupivli.pro/remote/dispatcher/state_purchase_view/46707966" xr:uid="{F445BCF4-7A04-48E9-859C-B800C378053C}"/>
    <hyperlink ref="B153" r:id="rId156" display="https://my.zakupivli.pro/remote/dispatcher/state_purchase_view/46648225" xr:uid="{F34ABA50-A31F-4EBC-A3BB-2FDA598634EE}"/>
    <hyperlink ref="B154" r:id="rId157" display="https://my.zakupivli.pro/remote/dispatcher/state_purchase_view/46641998" xr:uid="{69BB1EAE-91C1-4700-9796-F209AE52B8D5}"/>
    <hyperlink ref="B155" r:id="rId158" display="https://my.zakupivli.pro/remote/dispatcher/state_purchase_view/46641847" xr:uid="{F990D064-3244-419B-895B-3EC8F2D3C525}"/>
    <hyperlink ref="B152" r:id="rId159" display="https://my.zakupivli.pro/remote/dispatcher/state_purchase_view/46642574" xr:uid="{08B6AF65-48E1-48B0-B4B9-269341FA254F}"/>
    <hyperlink ref="B151" r:id="rId160" display="https://my.zakupivli.pro/remote/dispatcher/state_purchase_view/46504652" xr:uid="{24ED452B-D617-4B35-853E-8E60011997BA}"/>
    <hyperlink ref="B157" r:id="rId161" display="https://my.zakupivli.pro/remote/dispatcher/state_purchase_view/46708813" xr:uid="{65D37D89-DE0B-43DF-9C38-EF307180C46D}"/>
    <hyperlink ref="B158" r:id="rId162" display="https://my.zakupivli.pro/remote/dispatcher/state_purchase_view/46708813" xr:uid="{D0123DDB-19E6-4DEC-A866-2661812848DE}"/>
    <hyperlink ref="B159" r:id="rId163" display="https://my.zakupivli.pro/remote/dispatcher/state_purchase_view/47104969" xr:uid="{6CDFB46A-D917-4417-B6A9-D79EA2B9133D}"/>
    <hyperlink ref="B161" r:id="rId164" display="https://my.zakupivli.pro/remote/dispatcher/state_purchase_view/47514338" xr:uid="{0738EBE9-34A1-4A8B-800D-9F97D795DC30}"/>
    <hyperlink ref="B162" r:id="rId165" display="https://my.zakupivli.pro/remote/dispatcher/state_purchase_view/47512456" xr:uid="{BEEA87BD-89E8-4EE1-96B2-FA65F05834A0}"/>
    <hyperlink ref="B160" r:id="rId166" display="https://my.zakupivli.pro/remote/dispatcher/state_purchase_view/47511348" xr:uid="{6D1EEC0B-85A0-43FB-BB13-DF528EA8F15F}"/>
    <hyperlink ref="B163" r:id="rId167" display="https://my.zakupivli.pro/remote/dispatcher/state_purchase_view/47508119" xr:uid="{8AE78472-D65F-47B0-BA3F-3B1A00F7A458}"/>
    <hyperlink ref="B164" r:id="rId168" display="https://my.zakupivli.pro/remote/dispatcher/state_purchase_view/47510764" xr:uid="{4583F193-7ECE-420E-AABE-9C74E074E272}"/>
    <hyperlink ref="B165" r:id="rId169" display="https://my.zakupivli.pro/remote/dispatcher/state_purchase_view/47510764" xr:uid="{93E8BE40-2C59-4D71-9F18-091805FF3560}"/>
    <hyperlink ref="B166" r:id="rId170" display="https://my.zakupivli.pro/remote/dispatcher/state_purchase_view/47620261" xr:uid="{F6524412-9A46-40ED-AF50-B806BBE091A1}"/>
    <hyperlink ref="B167" r:id="rId171" display="https://my.zakupivli.pro/remote/dispatcher/state_purchase_view/47746584" xr:uid="{D8CF492C-1295-4C25-BE9F-D6B7713E924F}"/>
    <hyperlink ref="B168" r:id="rId172" display="https://my.zakupivli.pro/remote/dispatcher/state_purchase_view/47149711" xr:uid="{F14B73C5-B805-471D-B0DF-E8DC29F8BB8C}"/>
  </hyperlinks>
  <pageMargins left="0.23622047244094491" right="0.23622047244094491" top="0" bottom="0" header="0" footer="0"/>
  <pageSetup paperSize="9" orientation="landscape" verticalDpi="0" r:id="rId1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Nina Sakovych</cp:lastModifiedBy>
  <cp:lastPrinted>2023-12-28T13:37:10Z</cp:lastPrinted>
  <dcterms:created xsi:type="dcterms:W3CDTF">2021-01-19T15:08:57Z</dcterms:created>
  <dcterms:modified xsi:type="dcterms:W3CDTF">2023-12-28T13:38:03Z</dcterms:modified>
</cp:coreProperties>
</file>