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1545" windowWidth="12000" windowHeight="6420" tabRatio="837" activeTab="1"/>
  </bookViews>
  <sheets>
    <sheet name="Осн. фін. пок." sheetId="14" r:id="rId1"/>
    <sheet name="I. Фін результат" sheetId="20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результат'!$3:$5</definedName>
    <definedName name="_xlnm.Print_Titles" localSheetId="2">'ІІ. Розр. з бюджетом'!$3:$5</definedName>
    <definedName name="_xlnm.Print_Titles" localSheetId="3">'ІІІ. Рух грош. коштів'!$3:$5</definedName>
    <definedName name="_xlnm.Print_Titles" localSheetId="0">'Осн. фін. пок.'!$48:$50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Коефіцієнти'!$A$1:$H$26</definedName>
    <definedName name="_xlnm.Print_Area" localSheetId="6">'6.1. Інша інфо_1'!$A$1:$O$78</definedName>
    <definedName name="_xlnm.Print_Area" localSheetId="7">'6.2. Інша інфо_2'!$A$1:$AE$58</definedName>
    <definedName name="_xlnm.Print_Area" localSheetId="4">'IV. Кап. інвестиції'!$A$1:$J$17</definedName>
    <definedName name="_xlnm.Print_Area" localSheetId="2">'ІІ. Розр. з бюджетом'!$A$1:$J$48</definedName>
    <definedName name="_xlnm.Print_Area" localSheetId="3">'ІІІ. Рух грош. коштів'!$A$1:$J$76</definedName>
    <definedName name="_xlnm.Print_Area" localSheetId="0">'Осн. фін. пок.'!$A$1:$J$142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24519"/>
</workbook>
</file>

<file path=xl/calcChain.xml><?xml version="1.0" encoding="utf-8"?>
<calcChain xmlns="http://schemas.openxmlformats.org/spreadsheetml/2006/main">
  <c r="M52" i="10"/>
  <c r="M53"/>
  <c r="G54"/>
  <c r="E71" i="18"/>
  <c r="F84" i="20"/>
  <c r="F8"/>
  <c r="F59" i="14"/>
  <c r="C59"/>
  <c r="M54" i="10" l="1"/>
  <c r="F17" i="20"/>
  <c r="F54" i="14"/>
  <c r="F18" i="20"/>
  <c r="E60"/>
  <c r="E18"/>
  <c r="F49" l="1"/>
  <c r="G18" i="18"/>
  <c r="G37" s="1"/>
  <c r="J26" i="10"/>
  <c r="J25"/>
  <c r="J24"/>
  <c r="J15"/>
  <c r="F79" i="20" l="1"/>
  <c r="F60"/>
  <c r="F71" s="1"/>
  <c r="E54" i="14"/>
  <c r="J11" i="10" l="1"/>
  <c r="D135" i="14"/>
  <c r="F40" i="19"/>
  <c r="F7" i="18"/>
  <c r="C7"/>
  <c r="F6" i="3"/>
  <c r="E76" i="20"/>
  <c r="E17"/>
  <c r="N14" i="10" l="1"/>
  <c r="L14"/>
  <c r="H26"/>
  <c r="H24"/>
  <c r="J19"/>
  <c r="D54"/>
  <c r="C30" i="19" l="1"/>
  <c r="C80" i="20"/>
  <c r="C79"/>
  <c r="C71"/>
  <c r="C17"/>
  <c r="E8" l="1"/>
  <c r="E119" i="14"/>
  <c r="E59"/>
  <c r="F80" i="20" l="1"/>
  <c r="F83" l="1"/>
  <c r="E89" i="14"/>
  <c r="E18" i="18"/>
  <c r="E25" l="1"/>
  <c r="E7"/>
  <c r="E37" s="1"/>
  <c r="E79" i="20" l="1"/>
  <c r="F77" i="14"/>
  <c r="F89" s="1"/>
  <c r="E86"/>
  <c r="E77"/>
  <c r="C18" i="18"/>
  <c r="C76" i="20"/>
  <c r="F116" i="14"/>
  <c r="G78"/>
  <c r="G83" i="20"/>
  <c r="G89" s="1"/>
  <c r="G17"/>
  <c r="E19" i="11"/>
  <c r="F19"/>
  <c r="G19"/>
  <c r="E15"/>
  <c r="F15"/>
  <c r="G15"/>
  <c r="N53" i="18"/>
  <c r="N54"/>
  <c r="N55"/>
  <c r="N56"/>
  <c r="N57"/>
  <c r="N58"/>
  <c r="N59"/>
  <c r="N60"/>
  <c r="N61"/>
  <c r="N62"/>
  <c r="N63"/>
  <c r="N64"/>
  <c r="N65"/>
  <c r="N66"/>
  <c r="N67"/>
  <c r="N70"/>
  <c r="N38"/>
  <c r="N39"/>
  <c r="N40"/>
  <c r="N41"/>
  <c r="N42"/>
  <c r="N43"/>
  <c r="N44"/>
  <c r="N45"/>
  <c r="N46"/>
  <c r="N47"/>
  <c r="N48"/>
  <c r="N49"/>
  <c r="N50"/>
  <c r="N51"/>
  <c r="N52"/>
  <c r="M26"/>
  <c r="M27"/>
  <c r="M28"/>
  <c r="M29"/>
  <c r="M30"/>
  <c r="M31"/>
  <c r="M32"/>
  <c r="M33"/>
  <c r="M34"/>
  <c r="M35"/>
  <c r="M36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70"/>
  <c r="M9"/>
  <c r="M10"/>
  <c r="M11"/>
  <c r="M12"/>
  <c r="N12" s="1"/>
  <c r="M13"/>
  <c r="M14"/>
  <c r="M15"/>
  <c r="M16"/>
  <c r="M17"/>
  <c r="N17" s="1"/>
  <c r="M19"/>
  <c r="M20"/>
  <c r="M21"/>
  <c r="M22"/>
  <c r="M23"/>
  <c r="M24"/>
  <c r="N9"/>
  <c r="N10"/>
  <c r="N11"/>
  <c r="N13"/>
  <c r="N14"/>
  <c r="N15"/>
  <c r="N16"/>
  <c r="N19"/>
  <c r="N20"/>
  <c r="N21"/>
  <c r="N22"/>
  <c r="N23"/>
  <c r="N24"/>
  <c r="N26"/>
  <c r="N27"/>
  <c r="N28"/>
  <c r="N29"/>
  <c r="N30"/>
  <c r="N31"/>
  <c r="N32"/>
  <c r="N33"/>
  <c r="N34"/>
  <c r="N35"/>
  <c r="N36"/>
  <c r="M8"/>
  <c r="N8" s="1"/>
  <c r="J8"/>
  <c r="H8"/>
  <c r="G8"/>
  <c r="J61" i="14"/>
  <c r="I61"/>
  <c r="H61"/>
  <c r="G77"/>
  <c r="G89" s="1"/>
  <c r="J78"/>
  <c r="J77" s="1"/>
  <c r="J89" s="1"/>
  <c r="I78"/>
  <c r="I77" s="1"/>
  <c r="I89" s="1"/>
  <c r="H78"/>
  <c r="H77" s="1"/>
  <c r="H89" s="1"/>
  <c r="J54"/>
  <c r="J59" s="1"/>
  <c r="J68" s="1"/>
  <c r="J73" s="1"/>
  <c r="J74" s="1"/>
  <c r="I54"/>
  <c r="I59" s="1"/>
  <c r="I68" s="1"/>
  <c r="I73" s="1"/>
  <c r="I74" s="1"/>
  <c r="H54"/>
  <c r="G54"/>
  <c r="G59" s="1"/>
  <c r="G68" s="1"/>
  <c r="G73" s="1"/>
  <c r="G74" s="1"/>
  <c r="G69" i="18"/>
  <c r="M69" s="1"/>
  <c r="N69" s="1"/>
  <c r="J31"/>
  <c r="J25" s="1"/>
  <c r="J18" s="1"/>
  <c r="I31"/>
  <c r="I25" s="1"/>
  <c r="I18" s="1"/>
  <c r="H31"/>
  <c r="H25" s="1"/>
  <c r="H18" s="1"/>
  <c r="G31"/>
  <c r="F25"/>
  <c r="F18" s="1"/>
  <c r="F37" s="1"/>
  <c r="C35" i="19"/>
  <c r="F20"/>
  <c r="J20"/>
  <c r="I20"/>
  <c r="H20"/>
  <c r="G20"/>
  <c r="E116" i="14"/>
  <c r="F130"/>
  <c r="F135" s="1"/>
  <c r="D130"/>
  <c r="D11" i="10"/>
  <c r="N11" s="1"/>
  <c r="C130" i="14"/>
  <c r="G91" i="20"/>
  <c r="G98" s="1"/>
  <c r="H91"/>
  <c r="H98" s="1"/>
  <c r="J91"/>
  <c r="J98" s="1"/>
  <c r="I91"/>
  <c r="I98" s="1"/>
  <c r="J84"/>
  <c r="I84"/>
  <c r="H84"/>
  <c r="G84"/>
  <c r="J59"/>
  <c r="I59"/>
  <c r="J49"/>
  <c r="J79" s="1"/>
  <c r="I49"/>
  <c r="H49"/>
  <c r="I17"/>
  <c r="H80"/>
  <c r="G80"/>
  <c r="E91"/>
  <c r="F19" i="10"/>
  <c r="F15"/>
  <c r="F11"/>
  <c r="F25"/>
  <c r="F24"/>
  <c r="H15"/>
  <c r="L15" s="1"/>
  <c r="H11"/>
  <c r="M72"/>
  <c r="AC11" i="9"/>
  <c r="AC36"/>
  <c r="AB36"/>
  <c r="L33"/>
  <c r="H6" i="3"/>
  <c r="G6"/>
  <c r="G17" i="11"/>
  <c r="E98" i="20"/>
  <c r="J54" i="10"/>
  <c r="E8" i="11"/>
  <c r="C54" i="14"/>
  <c r="C113"/>
  <c r="N19" i="10"/>
  <c r="N26"/>
  <c r="F26"/>
  <c r="F33" i="18"/>
  <c r="Z7" i="9"/>
  <c r="J78" i="10"/>
  <c r="G78"/>
  <c r="D78"/>
  <c r="M78" s="1"/>
  <c r="C8" i="19"/>
  <c r="O53" i="9"/>
  <c r="Q53"/>
  <c r="S53"/>
  <c r="M46"/>
  <c r="G53"/>
  <c r="I53"/>
  <c r="K53"/>
  <c r="E53"/>
  <c r="E20" i="19"/>
  <c r="W23" i="9"/>
  <c r="Q23"/>
  <c r="T23"/>
  <c r="V11"/>
  <c r="N11"/>
  <c r="R11"/>
  <c r="K63" i="10"/>
  <c r="G125" i="14"/>
  <c r="H125"/>
  <c r="I125"/>
  <c r="J125"/>
  <c r="G121"/>
  <c r="H121"/>
  <c r="I121"/>
  <c r="J121"/>
  <c r="E125"/>
  <c r="C121"/>
  <c r="D121"/>
  <c r="E121"/>
  <c r="F126"/>
  <c r="F125" s="1"/>
  <c r="F122"/>
  <c r="F123"/>
  <c r="F124"/>
  <c r="N12" i="10"/>
  <c r="N13"/>
  <c r="N16"/>
  <c r="N17"/>
  <c r="N18"/>
  <c r="N20"/>
  <c r="N21"/>
  <c r="N22"/>
  <c r="L24"/>
  <c r="C105" i="14"/>
  <c r="C116"/>
  <c r="E62"/>
  <c r="E64"/>
  <c r="E71"/>
  <c r="C62"/>
  <c r="C70"/>
  <c r="C71"/>
  <c r="C6" i="3"/>
  <c r="C85" i="20"/>
  <c r="C87"/>
  <c r="C86"/>
  <c r="C88"/>
  <c r="I6" i="3"/>
  <c r="J6"/>
  <c r="D6"/>
  <c r="E18" i="11" s="1"/>
  <c r="E6" i="3"/>
  <c r="E99" i="14" s="1"/>
  <c r="F18" i="11" s="1"/>
  <c r="E96" i="14"/>
  <c r="C13" i="18"/>
  <c r="C21"/>
  <c r="C39"/>
  <c r="C44"/>
  <c r="C50" s="1"/>
  <c r="C54"/>
  <c r="C52"/>
  <c r="C59"/>
  <c r="C96" i="14"/>
  <c r="F70" i="18"/>
  <c r="F96" i="14"/>
  <c r="F66" i="18"/>
  <c r="F65"/>
  <c r="F60"/>
  <c r="F64"/>
  <c r="F63"/>
  <c r="F62"/>
  <c r="J59"/>
  <c r="I59"/>
  <c r="H59"/>
  <c r="F59"/>
  <c r="G59"/>
  <c r="E59"/>
  <c r="J54"/>
  <c r="J52" s="1"/>
  <c r="J67" s="1"/>
  <c r="I54"/>
  <c r="I52"/>
  <c r="I67"/>
  <c r="H54"/>
  <c r="H52"/>
  <c r="H67" s="1"/>
  <c r="G54"/>
  <c r="F54" s="1"/>
  <c r="E54"/>
  <c r="E52" s="1"/>
  <c r="E67" s="1"/>
  <c r="E95" i="14" s="1"/>
  <c r="F53" i="18"/>
  <c r="F55"/>
  <c r="F56"/>
  <c r="F57"/>
  <c r="F58"/>
  <c r="H44"/>
  <c r="I44"/>
  <c r="J44"/>
  <c r="G44"/>
  <c r="F44" s="1"/>
  <c r="E44"/>
  <c r="F49"/>
  <c r="F48"/>
  <c r="F47"/>
  <c r="F46"/>
  <c r="F45"/>
  <c r="H39"/>
  <c r="H50" s="1"/>
  <c r="F50" s="1"/>
  <c r="I39"/>
  <c r="I50" s="1"/>
  <c r="J39"/>
  <c r="G39"/>
  <c r="F39" s="1"/>
  <c r="G50"/>
  <c r="E39"/>
  <c r="E50" s="1"/>
  <c r="E94" i="14" s="1"/>
  <c r="H7" i="18"/>
  <c r="I7"/>
  <c r="J7"/>
  <c r="G7"/>
  <c r="F10"/>
  <c r="F14"/>
  <c r="F15"/>
  <c r="F16"/>
  <c r="F22"/>
  <c r="F23"/>
  <c r="F24"/>
  <c r="F28"/>
  <c r="F35"/>
  <c r="C40" i="19"/>
  <c r="C43" s="1"/>
  <c r="E87" i="14"/>
  <c r="C87"/>
  <c r="E83"/>
  <c r="C83"/>
  <c r="E82"/>
  <c r="C82"/>
  <c r="E81"/>
  <c r="C81"/>
  <c r="H40" i="19"/>
  <c r="I40"/>
  <c r="J40"/>
  <c r="G40"/>
  <c r="E40"/>
  <c r="J35"/>
  <c r="I35"/>
  <c r="H35"/>
  <c r="G35"/>
  <c r="H30"/>
  <c r="H43" s="1"/>
  <c r="I30"/>
  <c r="J30"/>
  <c r="G30"/>
  <c r="G43"/>
  <c r="E30"/>
  <c r="F23"/>
  <c r="F24"/>
  <c r="F28"/>
  <c r="F29"/>
  <c r="F32"/>
  <c r="F33"/>
  <c r="F36"/>
  <c r="F37"/>
  <c r="F42"/>
  <c r="H8"/>
  <c r="I8"/>
  <c r="J8"/>
  <c r="G8"/>
  <c r="F8"/>
  <c r="D8"/>
  <c r="E8"/>
  <c r="C74" i="14"/>
  <c r="H88" i="20"/>
  <c r="I88"/>
  <c r="J88"/>
  <c r="G88"/>
  <c r="F88" s="1"/>
  <c r="H87"/>
  <c r="I87"/>
  <c r="J87"/>
  <c r="G87"/>
  <c r="H85"/>
  <c r="I85"/>
  <c r="J85"/>
  <c r="G85"/>
  <c r="F85" s="1"/>
  <c r="F86"/>
  <c r="E67" i="14"/>
  <c r="F63"/>
  <c r="F65"/>
  <c r="F72"/>
  <c r="G41" i="20"/>
  <c r="F67" i="14"/>
  <c r="I41" i="20"/>
  <c r="E66" i="14"/>
  <c r="F62"/>
  <c r="F70"/>
  <c r="F71"/>
  <c r="I79" i="20"/>
  <c r="J65"/>
  <c r="F98"/>
  <c r="C98"/>
  <c r="D81"/>
  <c r="D23"/>
  <c r="F12" i="19"/>
  <c r="F13"/>
  <c r="F15"/>
  <c r="F16"/>
  <c r="F17"/>
  <c r="G32" i="9"/>
  <c r="G33"/>
  <c r="G34"/>
  <c r="G36" s="1"/>
  <c r="G35"/>
  <c r="AE32"/>
  <c r="AD33"/>
  <c r="AD36" s="1"/>
  <c r="AE33"/>
  <c r="AB34"/>
  <c r="AD34"/>
  <c r="AE34"/>
  <c r="AB35"/>
  <c r="AC35"/>
  <c r="AD35"/>
  <c r="AE35"/>
  <c r="L35"/>
  <c r="Q34"/>
  <c r="Q35"/>
  <c r="V32"/>
  <c r="V33"/>
  <c r="V34"/>
  <c r="V36"/>
  <c r="V35"/>
  <c r="L12" i="10"/>
  <c r="L13"/>
  <c r="L16"/>
  <c r="L17"/>
  <c r="L18"/>
  <c r="L20"/>
  <c r="L21"/>
  <c r="L22"/>
  <c r="F14" i="19"/>
  <c r="F11"/>
  <c r="F10"/>
  <c r="F9"/>
  <c r="M52" i="9"/>
  <c r="M51"/>
  <c r="M50"/>
  <c r="M49"/>
  <c r="M48"/>
  <c r="M47"/>
  <c r="M53" s="1"/>
  <c r="Z36"/>
  <c r="Y36"/>
  <c r="X36"/>
  <c r="W36"/>
  <c r="U36"/>
  <c r="T36"/>
  <c r="S36"/>
  <c r="R36"/>
  <c r="P36"/>
  <c r="O36"/>
  <c r="K36"/>
  <c r="J36"/>
  <c r="I36"/>
  <c r="H36"/>
  <c r="F10" i="3"/>
  <c r="F9"/>
  <c r="F7"/>
  <c r="F42" i="18"/>
  <c r="F41"/>
  <c r="F40"/>
  <c r="B61" i="14"/>
  <c r="F61" i="18"/>
  <c r="G79" i="20"/>
  <c r="D8" i="11"/>
  <c r="F99" i="14"/>
  <c r="G18" i="11" s="1"/>
  <c r="G7"/>
  <c r="I80" i="20"/>
  <c r="I71"/>
  <c r="I76" s="1"/>
  <c r="H17"/>
  <c r="G71"/>
  <c r="G76" s="1"/>
  <c r="J80"/>
  <c r="N24" i="10"/>
  <c r="J23"/>
  <c r="F87" i="20"/>
  <c r="C67" i="18"/>
  <c r="C95" i="14" s="1"/>
  <c r="Z11" i="9"/>
  <c r="F7" i="11"/>
  <c r="L11" i="10"/>
  <c r="I43" i="19"/>
  <c r="L25" i="10"/>
  <c r="N25"/>
  <c r="I83" i="20"/>
  <c r="I89" s="1"/>
  <c r="AE36" i="9"/>
  <c r="L19" i="10"/>
  <c r="AA35" i="9"/>
  <c r="F64" i="14"/>
  <c r="E43" i="19"/>
  <c r="J43"/>
  <c r="H59" i="14"/>
  <c r="H68"/>
  <c r="H73" s="1"/>
  <c r="H74" s="1"/>
  <c r="C68" l="1"/>
  <c r="C73" s="1"/>
  <c r="C101" s="1"/>
  <c r="F30" i="19"/>
  <c r="F35"/>
  <c r="F71" i="18"/>
  <c r="F121" i="14"/>
  <c r="E10" i="11"/>
  <c r="E97" i="14"/>
  <c r="E80" i="20"/>
  <c r="M7" i="18"/>
  <c r="E71" i="20"/>
  <c r="F89"/>
  <c r="F60" i="14" s="1"/>
  <c r="N7" i="18"/>
  <c r="Q36" i="9"/>
  <c r="E68" i="14"/>
  <c r="E73" s="1"/>
  <c r="E17" i="11"/>
  <c r="D18"/>
  <c r="C37" i="18"/>
  <c r="C68" s="1"/>
  <c r="C71" s="1"/>
  <c r="F17" i="11"/>
  <c r="N15" i="10"/>
  <c r="L23"/>
  <c r="M18" i="18"/>
  <c r="N18" s="1"/>
  <c r="M25"/>
  <c r="N25" s="1"/>
  <c r="J37"/>
  <c r="J68" s="1"/>
  <c r="I37"/>
  <c r="I68" s="1"/>
  <c r="H37"/>
  <c r="F66" i="14"/>
  <c r="F68" s="1"/>
  <c r="F73" s="1"/>
  <c r="C94"/>
  <c r="C97" s="1"/>
  <c r="E83" i="20"/>
  <c r="E89" s="1"/>
  <c r="E60" i="14" s="1"/>
  <c r="E61" s="1"/>
  <c r="H79" i="20"/>
  <c r="H68" i="18"/>
  <c r="J83" i="20"/>
  <c r="J89" s="1"/>
  <c r="J71"/>
  <c r="J76" s="1"/>
  <c r="AA36" i="9"/>
  <c r="G52" i="18"/>
  <c r="L26" i="10"/>
  <c r="E7" i="11"/>
  <c r="J17" i="20"/>
  <c r="E11" i="11"/>
  <c r="N23" i="10"/>
  <c r="F43" i="19" l="1"/>
  <c r="F61" i="14"/>
  <c r="G8" i="11"/>
  <c r="F10"/>
  <c r="E101" i="14"/>
  <c r="E102"/>
  <c r="F9" i="11"/>
  <c r="F11"/>
  <c r="G11"/>
  <c r="F102" i="14"/>
  <c r="F101"/>
  <c r="M37" i="18"/>
  <c r="N37" s="1"/>
  <c r="G9" i="11"/>
  <c r="G10"/>
  <c r="G67" i="18"/>
  <c r="F52"/>
  <c r="H83" i="20"/>
  <c r="H89" s="1"/>
  <c r="H71"/>
  <c r="H76" s="1"/>
  <c r="F8" i="11"/>
  <c r="F67" i="18" l="1"/>
  <c r="G68"/>
  <c r="G71" l="1"/>
  <c r="H71" s="1"/>
  <c r="M68"/>
  <c r="I71"/>
  <c r="J71" s="1"/>
  <c r="F95" i="14"/>
  <c r="F97" s="1"/>
  <c r="N68" i="18" l="1"/>
  <c r="M71"/>
  <c r="N71" s="1"/>
  <c r="M32" i="9" l="1"/>
</calcChain>
</file>

<file path=xl/sharedStrings.xml><?xml version="1.0" encoding="utf-8"?>
<sst xmlns="http://schemas.openxmlformats.org/spreadsheetml/2006/main" count="1531" uniqueCount="479">
  <si>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</si>
  <si>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</si>
  <si>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</si>
  <si>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</si>
  <si>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</si>
  <si>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</si>
  <si>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</si>
  <si>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</si>
  <si>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</si>
  <si>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</si>
  <si>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</si>
  <si>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Код рядка </t>
  </si>
  <si>
    <t>Усього доходів</t>
  </si>
  <si>
    <t>Додаток 1</t>
  </si>
  <si>
    <t>(найменування органу, який розглянув фінансовий план)</t>
  </si>
  <si>
    <t>Плановий рік (усього)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</si>
  <si>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</si>
  <si>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</si>
  <si>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</si>
  <si>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</si>
  <si>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</si>
  <si>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</si>
  <si>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</si>
  <si>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</si>
  <si>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</si>
  <si>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</si>
  <si>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</si>
  <si>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</si>
  <si>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</si>
  <si>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</si>
  <si>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</si>
  <si>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</si>
  <si>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</si>
  <si>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</si>
  <si>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</si>
  <si>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</si>
  <si>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</si>
  <si>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</si>
  <si>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</si>
  <si>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</si>
  <si>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</si>
  <si>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</si>
  <si>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</si>
  <si>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</si>
  <si>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</si>
  <si>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</si>
  <si>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</si>
  <si>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</si>
  <si>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</si>
  <si>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</si>
  <si>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</si>
  <si>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</si>
  <si>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</si>
  <si>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</si>
  <si>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</si>
  <si>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</si>
  <si>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</si>
  <si>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(найменування органу, з яким погоджено фінансовий план)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</si>
  <si>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</si>
  <si>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</si>
  <si>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</si>
  <si>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</si>
  <si>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</si>
  <si>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</si>
  <si>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</si>
  <si>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</si>
  <si>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ІV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</si>
  <si>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</si>
  <si>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</si>
  <si>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</si>
  <si>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</si>
  <si>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 xml:space="preserve">  (найменування органу, з яким погоджено фінансовий план)</t>
  </si>
  <si>
    <t xml:space="preserve">ІІІ </t>
  </si>
  <si>
    <t xml:space="preserve">І </t>
  </si>
  <si>
    <t xml:space="preserve">ІІ 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</si>
  <si>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</si>
  <si>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</si>
  <si>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</si>
  <si>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</si>
  <si>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</si>
  <si>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</si>
  <si>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</si>
  <si>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</si>
  <si>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</si>
  <si>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</si>
  <si>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</si>
  <si>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</si>
  <si>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</si>
  <si>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</si>
  <si>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</si>
  <si>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</si>
  <si>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</si>
  <si>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</si>
  <si>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</si>
  <si>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</si>
  <si>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</si>
  <si>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>Примітки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</si>
  <si>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</si>
  <si>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</si>
  <si>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</si>
  <si>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</si>
  <si>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</si>
  <si>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 xml:space="preserve">до Порядку складання, затвердження 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</si>
  <si>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</si>
  <si>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</si>
  <si>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</si>
  <si>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</si>
  <si>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</si>
  <si>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</si>
  <si>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</si>
  <si>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</si>
  <si>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</si>
  <si>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</si>
  <si>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</si>
  <si>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</si>
  <si>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</si>
  <si>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Найменування  банку</t>
  </si>
  <si>
    <t>Інші джерела (розшифрувати)</t>
  </si>
  <si>
    <t>(ініціали, прізвище)</t>
  </si>
  <si>
    <t xml:space="preserve">ПОГОДЖЕНО </t>
  </si>
  <si>
    <t xml:space="preserve">ЗАТВЕРДЖЕНО  </t>
  </si>
  <si>
    <t xml:space="preserve">РОЗГЛЯНУТО  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</si>
  <si>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</si>
  <si>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</si>
  <si>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</si>
  <si>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</si>
  <si>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(найменування підприємства)</t>
  </si>
  <si>
    <t>Плановий рік</t>
  </si>
  <si>
    <t>Код за ЄДРПОУ</t>
  </si>
  <si>
    <t>Рік</t>
  </si>
  <si>
    <t>(посада, ініціали  та прізвище керівника органу</t>
  </si>
  <si>
    <t xml:space="preserve"> рішення Кабінету Міністрів України)</t>
  </si>
  <si>
    <t xml:space="preserve"> управління підприємством або номер відповідного </t>
  </si>
  <si>
    <t>управління підприємством)</t>
  </si>
  <si>
    <t xml:space="preserve">(посада, ініціали та прізвище керівника органу </t>
  </si>
  <si>
    <t>Витрати на збут</t>
  </si>
  <si>
    <t>Адміністративні витрати</t>
  </si>
  <si>
    <t>EBITDA</t>
  </si>
  <si>
    <t>Власний капітал</t>
  </si>
  <si>
    <t>Розподіл чистого прибутку</t>
  </si>
  <si>
    <t>ІІІ. Рух грошових коштів</t>
  </si>
  <si>
    <t>IІ. Розрахунки з бюджетом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</si>
  <si>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</si>
  <si>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</si>
  <si>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</si>
  <si>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</si>
  <si>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</si>
  <si>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Прогноз на поточний рік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</si>
  <si>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</si>
  <si>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</si>
  <si>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</si>
  <si>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</si>
  <si>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</si>
  <si>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</si>
  <si>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</si>
  <si>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</si>
  <si>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</si>
  <si>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</si>
  <si>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</si>
  <si>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</si>
  <si>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</si>
  <si>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</si>
  <si>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</si>
  <si>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</si>
  <si>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</si>
  <si>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</si>
  <si>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</si>
  <si>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</si>
  <si>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</si>
  <si>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</si>
  <si>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</si>
  <si>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Дата початку оренди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</si>
  <si>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</si>
  <si>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</si>
  <si>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</si>
  <si>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</si>
  <si>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</si>
  <si>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</si>
  <si>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</si>
  <si>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</si>
  <si>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</si>
  <si>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</si>
  <si>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</si>
  <si>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</si>
  <si>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курсові різниці</t>
  </si>
  <si>
    <t>2012/1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</si>
  <si>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</si>
  <si>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</si>
  <si>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</si>
  <si>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</si>
  <si>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</si>
  <si>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</si>
  <si>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Пояснення та обґрунтування до запланованого рівня доходів/витрат</t>
  </si>
  <si>
    <t>Елементи операційних витрат</t>
  </si>
  <si>
    <t xml:space="preserve">      3. Інформація про бізнес підприємства (код рядка 1000 фінансового плану)</t>
  </si>
  <si>
    <t>Найменування об’єкта</t>
  </si>
  <si>
    <t>9. Капітальне будівництво (рядок 4010 таблиці 4)</t>
  </si>
  <si>
    <t xml:space="preserve">та контролю виконання фінансового плану </t>
  </si>
  <si>
    <t>суб'єкта господарювання державного сектору економіки</t>
  </si>
  <si>
    <t xml:space="preserve">                                (посада)</t>
  </si>
  <si>
    <t>_________________________</t>
  </si>
  <si>
    <t>____________________________________________</t>
  </si>
  <si>
    <t>Коди</t>
  </si>
  <si>
    <t>інші операційні витрати (розшифрувати)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</si>
  <si>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</si>
  <si>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</si>
  <si>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</si>
  <si>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</si>
  <si>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 xml:space="preserve">                                                                   (посада)</t>
  </si>
  <si>
    <t xml:space="preserve">                (ініціали, прізвище)    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</si>
  <si>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</si>
  <si>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</si>
  <si>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</si>
  <si>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</si>
  <si>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Усього зобов'язання і забезпечення</t>
  </si>
  <si>
    <t>Усього активи</t>
  </si>
  <si>
    <t>Доходи і витрати (деталізація)</t>
  </si>
  <si>
    <t>I. Формування фінансових результатів</t>
  </si>
  <si>
    <t>Ковенанти/обмежувальні коефіцієнти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</si>
  <si>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</si>
  <si>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</si>
  <si>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</si>
  <si>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</si>
  <si>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</si>
  <si>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</si>
  <si>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 xml:space="preserve">                    (підпис)</t>
  </si>
  <si>
    <t xml:space="preserve">                                     (посада)</t>
  </si>
  <si>
    <t xml:space="preserve">                                        (посада)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</si>
  <si>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</si>
  <si>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</si>
  <si>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</si>
  <si>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</si>
  <si>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Матеріальні витрати, у тому числі: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</si>
  <si>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</si>
  <si>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</si>
  <si>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</si>
  <si>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кількість продукції/             наданих послуг, одиниця виміру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</si>
  <si>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</si>
  <si>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</si>
  <si>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</si>
  <si>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</si>
  <si>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</si>
  <si>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</si>
  <si>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</si>
  <si>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(пункт 2)</t>
  </si>
  <si>
    <t xml:space="preserve">               (підпис)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</si>
  <si>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</si>
  <si>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</si>
  <si>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</si>
  <si>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</si>
  <si>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</si>
  <si>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</si>
  <si>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</si>
  <si>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</si>
  <si>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</si>
  <si>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</si>
  <si>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План з повернення коштів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</si>
  <si>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</si>
  <si>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</si>
  <si>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</si>
  <si>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(    )</t>
  </si>
  <si>
    <t>Інші операційні доходи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</si>
  <si>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</si>
  <si>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</si>
  <si>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</si>
  <si>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</si>
  <si>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</si>
  <si>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доходи</t>
  </si>
  <si>
    <t>Інші витрати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</si>
  <si>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</si>
  <si>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</si>
  <si>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</si>
  <si>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</si>
  <si>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Залишок коштів на початок періоду</t>
  </si>
  <si>
    <t>Чистий рух коштів від операційної діяльності</t>
  </si>
  <si>
    <t>Чистий рух коштів від фінансової діяльності</t>
  </si>
  <si>
    <t>Залишок коштів на кінець періоду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</si>
  <si>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</si>
  <si>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</si>
  <si>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</si>
  <si>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</si>
  <si>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Необоротні активи, усього, у тому числі:</t>
  </si>
  <si>
    <t>первісна вартість</t>
  </si>
  <si>
    <t>знос</t>
  </si>
  <si>
    <t>Оборотні активи, усього, у тому числі:</t>
  </si>
  <si>
    <t>VІI. Кредитна політика</t>
  </si>
  <si>
    <t>7000</t>
  </si>
  <si>
    <t>7001</t>
  </si>
  <si>
    <t>7002</t>
  </si>
  <si>
    <t>7003</t>
  </si>
  <si>
    <t>7010</t>
  </si>
  <si>
    <t>7011</t>
  </si>
  <si>
    <t>7012</t>
  </si>
  <si>
    <t>7013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</si>
  <si>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</si>
  <si>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</si>
  <si>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</si>
  <si>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</si>
  <si>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</si>
  <si>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</si>
  <si>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</si>
  <si>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</si>
  <si>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</si>
  <si>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1050/1</t>
  </si>
  <si>
    <t>Інші операційні доходи, усього, у тому числі:</t>
  </si>
  <si>
    <t>нетипові операційні доходи (розшифрувати)</t>
  </si>
  <si>
    <t>інші операційні доходи (розшифрувати)</t>
  </si>
  <si>
    <t>нетипові операційні витрати  (розшифрувати)</t>
  </si>
  <si>
    <t>інші доходи (розшифрувати)</t>
  </si>
  <si>
    <t>Інші витрати, усього, у тому числі:</t>
  </si>
  <si>
    <t>Фінансовий результат від операційної діяльності, рядок 1100</t>
  </si>
  <si>
    <t>Нараховані до сплати відрахування частини чистого прибутку,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</si>
  <si>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</si>
  <si>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 xml:space="preserve">Надходження грошових коштів від операційної діяльності </t>
  </si>
  <si>
    <t>Повернення податків і зборів, у тому числі:</t>
  </si>
  <si>
    <t>податку на додану вартість</t>
  </si>
  <si>
    <t>Надходження авансів від покупців і замовників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</si>
  <si>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</si>
  <si>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</si>
  <si>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</si>
  <si>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Зобов’язання з податків, зборів та інших обов’язкових платежів, у тому числі:</t>
  </si>
  <si>
    <t>податок на прибуток підприємств</t>
  </si>
  <si>
    <t>податок на додану вартість</t>
  </si>
  <si>
    <t>рентна плата</t>
  </si>
  <si>
    <t>інші обов’язкові платежі, у тому числі:</t>
  </si>
  <si>
    <t>відрахування частини чистого прибутку державними підприємствами</t>
  </si>
  <si>
    <t>3146/1</t>
  </si>
  <si>
    <t xml:space="preserve">відрахування частини чистого прибутку до фонду на виплату дивідендів на державну частку господарськими товариствами </t>
  </si>
  <si>
    <t>3146/2</t>
  </si>
  <si>
    <t>Повернення коштів до бюджету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</si>
  <si>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</si>
  <si>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</si>
  <si>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</si>
  <si>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</si>
  <si>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</si>
  <si>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</si>
  <si>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</si>
  <si>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 xml:space="preserve">Видатки грошових коштів від фінансової діяльності </t>
  </si>
  <si>
    <t>Витрачання на викуп власних акцій</t>
  </si>
  <si>
    <t>Повернення коштів за довгостроковими зобов'язаннями, у тому числі:</t>
  </si>
  <si>
    <t xml:space="preserve">Сплата дивідендів </t>
  </si>
  <si>
    <t>капітальний ремонт</t>
  </si>
  <si>
    <t>Зменшення</t>
  </si>
  <si>
    <t xml:space="preserve">      1. Дані про підприємство, персонал та витрати на оплату праці</t>
  </si>
  <si>
    <t>Найменування видів діяльності за КВЕД</t>
  </si>
  <si>
    <t>6. Витрати, пов'язані з використанням власних службових автомобілів (у складі адміністративних витрат, рядок 1031)</t>
  </si>
  <si>
    <t>7. Витрати на оренду службових автомобілів (у складі адміністративних витрат, рядок 1032)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</si>
  <si>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</si>
  <si>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</si>
  <si>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</si>
  <si>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</si>
  <si>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</si>
  <si>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</si>
  <si>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Плановий рік до плану
поточного року, %</t>
  </si>
  <si>
    <t>Плановий рік до факту
минулого року, %</t>
  </si>
  <si>
    <t>Документ, яким затверджений титул будови,
із зазначенням органу, який його погодив</t>
  </si>
  <si>
    <t>факт
минулого року</t>
  </si>
  <si>
    <t>фінансовий план
поточного року</t>
  </si>
  <si>
    <t>плановий рік</t>
  </si>
  <si>
    <t>ІІІ. Рух грошових коштів (за прямим методом)</t>
  </si>
  <si>
    <t>Фінансовий план
поточного року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</si>
  <si>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</si>
  <si>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</si>
  <si>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</si>
  <si>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</si>
  <si>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Сплата податків та зборів до місцевих бюджетів (податкові платежі)</t>
  </si>
  <si>
    <t>Усього виплат на користь держави</t>
  </si>
  <si>
    <t>Інші податки, збори та платежі на користь держави, усього, у тому числі:</t>
  </si>
  <si>
    <t>відрахування частини чистого прибутку державними унітарними підприємствами та їх об'єднаннями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</si>
  <si>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</si>
  <si>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</si>
  <si>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</si>
  <si>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</si>
  <si>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</si>
  <si>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</si>
  <si>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</si>
  <si>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</si>
  <si>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</si>
  <si>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</si>
  <si>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земельний податок</t>
  </si>
  <si>
    <t>орендна плата</t>
  </si>
  <si>
    <t>Коефіцієнт відношення боргу до EBITDA
(довгострокові зобов'язання, рядок 6030 + поточні зобов'язання, рядок 6040) / EBITDA, рядок 1310</t>
  </si>
  <si>
    <t>Плановий рік до прогнозу на поточний рік, %</t>
  </si>
  <si>
    <t>Чистий фінансовий результат</t>
  </si>
  <si>
    <t>Чистий фінансовий результат, у тому числі:</t>
  </si>
  <si>
    <t>М. П. (посада, П.І.Б., дата, підпис)</t>
  </si>
  <si>
    <t>Одиниця виміру, тис. грн</t>
  </si>
  <si>
    <t xml:space="preserve">Прибуток </t>
  </si>
  <si>
    <t>Збиток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</si>
  <si>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</si>
  <si>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</si>
  <si>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рентна плата за користування надрами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</si>
  <si>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</si>
  <si>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>основні засоби</t>
  </si>
  <si>
    <t>гроші та їх еквіваленти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</si>
  <si>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</si>
  <si>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</si>
  <si>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</si>
  <si>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</si>
  <si>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</si>
  <si>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Середньомісячні витрати на оплату праці одного працівника (грн), усього, у тому числі: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</si>
  <si>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</si>
  <si>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</si>
  <si>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</si>
  <si>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</si>
  <si>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</si>
  <si>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</si>
  <si>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господарськими товариствами, у статутному капіталі яких більше 50 відсотків акцій (часток, паїв) належать державі, на виплату дивідендів</t>
  </si>
  <si>
    <t>Виручка від реалізації продукції (товарів, робіт, послуг)</t>
  </si>
  <si>
    <t>Цільове фінансування  (розшифрувати)</t>
  </si>
  <si>
    <r>
      <t>Інші надходження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</si>
  <si>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основних засобів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</si>
  <si>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</si>
  <si>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4"/>
        <rFont val="Times New Roman"/>
        <family val="1"/>
        <charset val="204"/>
      </rPr>
      <t xml:space="preserve"> </t>
    </r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</si>
  <si>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</si>
  <si>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</si>
  <si>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</si>
  <si>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</si>
  <si>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</si>
  <si>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Фонд оплати праці, тис. грн, у тому числі:</t>
  </si>
  <si>
    <t>Витрати на оплату праці, тис. грн, у тому числі: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</si>
  <si>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</si>
  <si>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</si>
  <si>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тис. грн (без ПДВ)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</si>
  <si>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</si>
  <si>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</si>
  <si>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</si>
  <si>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</si>
  <si>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</si>
  <si>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{Додаток 1 в редакції Наказу Міністерства економічного розвитку і торгівлі № 1394 від 03.11.2015}</t>
  </si>
  <si>
    <t>-</t>
  </si>
  <si>
    <t>38.11 Збирання безпечних відходів</t>
  </si>
  <si>
    <t>38.21 Оброблення та видалення безпечних відходів</t>
  </si>
  <si>
    <t>96.03 Організування поховань і надання суміжних послуг</t>
  </si>
  <si>
    <t>Інші</t>
  </si>
  <si>
    <t>ГАЗ 3110</t>
  </si>
  <si>
    <r>
      <t>поїздки пов</t>
    </r>
    <r>
      <rPr>
        <sz val="12"/>
        <rFont val="Calibri"/>
        <family val="2"/>
        <charset val="204"/>
      </rPr>
      <t>҆</t>
    </r>
    <r>
      <rPr>
        <sz val="6"/>
        <rFont val="Calibri"/>
        <family val="2"/>
        <charset val="204"/>
      </rPr>
      <t>҆҆҆҆҆҆</t>
    </r>
    <r>
      <rPr>
        <sz val="12"/>
        <rFont val="Times New Roman"/>
        <family val="1"/>
        <charset val="204"/>
      </rPr>
      <t>язані із службовою діяльністю керівника та транспортне</t>
    </r>
  </si>
  <si>
    <t xml:space="preserve"> забезпечення виконання господарських потреб підприємства</t>
  </si>
  <si>
    <r>
      <t xml:space="preserve">Організаційно-правова форма </t>
    </r>
    <r>
      <rPr>
        <b/>
        <sz val="14"/>
        <rFont val="Times New Roman"/>
        <family val="1"/>
        <charset val="204"/>
      </rPr>
      <t>комунальна</t>
    </r>
  </si>
  <si>
    <r>
      <t xml:space="preserve">Територія </t>
    </r>
    <r>
      <rPr>
        <b/>
        <sz val="14"/>
        <rFont val="Times New Roman"/>
        <family val="1"/>
        <charset val="204"/>
      </rPr>
      <t>м. Фастів</t>
    </r>
    <r>
      <rPr>
        <sz val="14"/>
        <rFont val="Times New Roman"/>
        <family val="1"/>
        <charset val="204"/>
      </rPr>
      <t xml:space="preserve"> </t>
    </r>
  </si>
  <si>
    <r>
      <t xml:space="preserve">Орган державного управління </t>
    </r>
    <r>
      <rPr>
        <b/>
        <sz val="14"/>
        <rFont val="Times New Roman"/>
        <family val="1"/>
        <charset val="204"/>
      </rPr>
      <t xml:space="preserve">Фастівська міська рада </t>
    </r>
    <r>
      <rPr>
        <b/>
        <i/>
        <sz val="14"/>
        <rFont val="Times New Roman"/>
        <family val="1"/>
        <charset val="204"/>
      </rPr>
      <t xml:space="preserve"> </t>
    </r>
  </si>
  <si>
    <r>
      <t xml:space="preserve">Галузь  </t>
    </r>
    <r>
      <rPr>
        <b/>
        <sz val="14"/>
        <rFont val="Times New Roman"/>
        <family val="1"/>
        <charset val="204"/>
      </rPr>
      <t xml:space="preserve">житлово-комунальне господарство   </t>
    </r>
  </si>
  <si>
    <r>
      <t xml:space="preserve">Форма власності </t>
    </r>
    <r>
      <rPr>
        <b/>
        <sz val="14"/>
        <rFont val="Times New Roman"/>
        <family val="1"/>
        <charset val="204"/>
      </rPr>
      <t xml:space="preserve">комунальна </t>
    </r>
  </si>
  <si>
    <r>
      <t xml:space="preserve">Місцезнаходження </t>
    </r>
    <r>
      <rPr>
        <b/>
        <sz val="14"/>
        <rFont val="Times New Roman"/>
        <family val="1"/>
        <charset val="204"/>
      </rPr>
      <t xml:space="preserve"> вул.Нова 9, м.Фастів, Київська обл.</t>
    </r>
  </si>
  <si>
    <t>Придбання основних засобів</t>
  </si>
  <si>
    <t>Середньооблікова кількість штатних працівників  господарська діяльність 30</t>
  </si>
  <si>
    <t>включення витрат на оплату комп'ютерного та програмного обслуговування</t>
  </si>
  <si>
    <t>Модернізація, модифікація (добудова, дообладнання, реконструкція)</t>
  </si>
  <si>
    <t xml:space="preserve">В.о. начальника КП "Фастівський ККП" </t>
  </si>
  <si>
    <r>
      <t xml:space="preserve">Телефон </t>
    </r>
    <r>
      <rPr>
        <b/>
        <sz val="14"/>
        <rFont val="Times New Roman"/>
        <family val="1"/>
        <charset val="204"/>
      </rPr>
      <t>0456563105</t>
    </r>
  </si>
  <si>
    <r>
      <t>Керівник В.о.н</t>
    </r>
    <r>
      <rPr>
        <b/>
        <u/>
        <sz val="14"/>
        <rFont val="Times New Roman"/>
        <family val="1"/>
        <charset val="204"/>
      </rPr>
      <t xml:space="preserve">ачальна КП "Фастівський ККП" </t>
    </r>
    <r>
      <rPr>
        <u/>
        <sz val="14"/>
        <rFont val="Times New Roman"/>
        <family val="1"/>
        <charset val="204"/>
      </rPr>
      <t xml:space="preserve"> </t>
    </r>
  </si>
  <si>
    <t>38.21</t>
  </si>
  <si>
    <r>
      <rPr>
        <sz val="14"/>
        <rFont val="Times New Roman"/>
        <family val="1"/>
        <charset val="204"/>
      </rPr>
      <t>Вид економічної діяльності</t>
    </r>
    <r>
      <rPr>
        <sz val="14"/>
        <color indexed="10"/>
        <rFont val="Times New Roman"/>
        <family val="1"/>
        <charset val="204"/>
      </rPr>
      <t xml:space="preserve">    </t>
    </r>
    <r>
      <rPr>
        <b/>
        <sz val="14"/>
        <rFont val="Times New Roman"/>
        <family val="1"/>
        <charset val="204"/>
      </rPr>
      <t>Оброблення та видалення безпечних відходів</t>
    </r>
  </si>
  <si>
    <r>
      <t xml:space="preserve">         КП "</t>
    </r>
    <r>
      <rPr>
        <b/>
        <u/>
        <sz val="14"/>
        <rFont val="Times New Roman"/>
        <family val="1"/>
        <charset val="204"/>
      </rPr>
      <t>Фастівський комбінат комунальних підприємств"</t>
    </r>
  </si>
  <si>
    <r>
      <t>Збільшення витрат на оплату праці в зв</t>
    </r>
    <r>
      <rPr>
        <sz val="14"/>
        <rFont val="Calibri"/>
        <family val="2"/>
        <charset val="204"/>
      </rPr>
      <t>҆</t>
    </r>
    <r>
      <rPr>
        <sz val="14"/>
        <rFont val="Times New Roman"/>
        <family val="1"/>
        <charset val="204"/>
      </rPr>
      <t>язку із підвищенням законодавчого рівня прожиткового мінімума для прцездатних осіб та зміни основного виду діяльності</t>
    </r>
  </si>
  <si>
    <t>підвищення рівня прожиткового мінімуму, зміна основного виду діяльності</t>
  </si>
  <si>
    <t>витрати на придбання основних засобів, погашення штрафних санкцій за несвоєчасну сплату ЄСВ</t>
  </si>
  <si>
    <t>Керівник В.о.начальника КП "Фастівський ККП"</t>
  </si>
  <si>
    <r>
      <t xml:space="preserve">Керівник </t>
    </r>
    <r>
      <rPr>
        <sz val="14"/>
        <rFont val="Times New Roman"/>
        <family val="1"/>
        <charset val="204"/>
      </rPr>
      <t xml:space="preserve">             В.о. н</t>
    </r>
    <r>
      <rPr>
        <u/>
        <sz val="14"/>
        <rFont val="Times New Roman"/>
        <family val="1"/>
        <charset val="204"/>
      </rPr>
      <t>ачальника КП "Фастівський ККП"</t>
    </r>
  </si>
  <si>
    <r>
      <t>Керівник</t>
    </r>
    <r>
      <rPr>
        <sz val="14"/>
        <rFont val="Times New Roman"/>
        <family val="1"/>
        <charset val="204"/>
      </rPr>
      <t xml:space="preserve">   В.о. н</t>
    </r>
    <r>
      <rPr>
        <u/>
        <sz val="14"/>
        <rFont val="Times New Roman"/>
        <family val="1"/>
        <charset val="204"/>
      </rPr>
      <t>ачальника КП "Фастівський ККП"</t>
    </r>
  </si>
  <si>
    <r>
      <t>Підприємство Комунальне підприємство "</t>
    </r>
    <r>
      <rPr>
        <b/>
        <sz val="14"/>
        <rFont val="Times New Roman"/>
        <family val="1"/>
        <charset val="204"/>
      </rPr>
      <t>Фастівський комбінат комунальних підприємств"</t>
    </r>
  </si>
  <si>
    <r>
      <t>Керівник</t>
    </r>
    <r>
      <rPr>
        <b/>
        <u/>
        <sz val="14"/>
        <rFont val="Times New Roman"/>
        <family val="1"/>
        <charset val="204"/>
      </rPr>
      <t xml:space="preserve"> В.о. начальника КП "Фастівський ККП"</t>
    </r>
  </si>
  <si>
    <r>
      <t>Керівник        В.о. н</t>
    </r>
    <r>
      <rPr>
        <b/>
        <u/>
        <sz val="14"/>
        <rFont val="Times New Roman"/>
        <family val="1"/>
        <charset val="204"/>
      </rPr>
      <t xml:space="preserve">ачальника КП "Фастівський ККП" </t>
    </r>
  </si>
  <si>
    <r>
      <t xml:space="preserve">                             Керівник </t>
    </r>
    <r>
      <rPr>
        <sz val="14"/>
        <rFont val="Times New Roman"/>
        <family val="1"/>
        <charset val="204"/>
      </rPr>
      <t xml:space="preserve"> В.о. н</t>
    </r>
    <r>
      <rPr>
        <u/>
        <sz val="14"/>
        <rFont val="Times New Roman"/>
        <family val="1"/>
        <charset val="204"/>
      </rPr>
      <t>ачальника КП "Фастівський ККП"</t>
    </r>
  </si>
  <si>
    <t>І. Б. Вздульський</t>
  </si>
  <si>
    <t xml:space="preserve">І. Б. Вздульський </t>
  </si>
  <si>
    <r>
      <t xml:space="preserve">                  </t>
    </r>
    <r>
      <rPr>
        <u/>
        <sz val="14"/>
        <rFont val="Times New Roman"/>
        <family val="1"/>
        <charset val="204"/>
      </rPr>
      <t xml:space="preserve">І. Б. Вздульський </t>
    </r>
  </si>
  <si>
    <t>І.Б. Вздульський</t>
  </si>
  <si>
    <t>Вздульський І. Б.</t>
  </si>
  <si>
    <t>Діяльність готелів</t>
  </si>
  <si>
    <t>Заборгованість за кредитами на початок 2022 року</t>
  </si>
  <si>
    <t>Прізвище та ініціали керівника  Вздульський І. Б.</t>
  </si>
  <si>
    <t>Заборгованість за кредитами на кінець 2023 року</t>
  </si>
  <si>
    <t>Фактичний показник за 2022 минулий рік</t>
  </si>
  <si>
    <t>Плановий показник поточного 2023 року</t>
  </si>
  <si>
    <t xml:space="preserve">Фактичний показник поточного року за останній звітний період І квартал 2023 року </t>
  </si>
  <si>
    <t>Плановий 2024 рік</t>
  </si>
  <si>
    <t>до фінансового плану на 2024 рік</t>
  </si>
  <si>
    <t>ФІНАНСОВИЙ ПЛАН ПІДПРИЄМСТВА НА 2024 рік</t>
  </si>
</sst>
</file>

<file path=xl/styles.xml><?xml version="1.0" encoding="utf-8"?>
<styleSheet xmlns="http://schemas.openxmlformats.org/spreadsheetml/2006/main">
  <numFmts count="16">
    <numFmt numFmtId="6" formatCode="#,##0&quot;р.&quot;;[Red]\-#,##0&quot;р.&quot;"/>
    <numFmt numFmtId="7" formatCode="#,##0.00&quot;р.&quot;;\-#,##0.00&quot;р.&quot;"/>
    <numFmt numFmtId="43" formatCode="_-* #,##0.00_р_._-;\-* #,##0.00_р_._-;_-* &quot;-&quot;??_р_._-;_-@_-"/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0.0"/>
    <numFmt numFmtId="167" formatCode="#,##0.0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#,##0.0_ ;[Red]\-#,##0.0\ "/>
    <numFmt numFmtId="173" formatCode="0.0;\(0.0\);\ ;\-"/>
    <numFmt numFmtId="174" formatCode="_(* #,##0.0_);_(* \(#,##0.0\);_(* &quot;-&quot;??_);_(@_)"/>
    <numFmt numFmtId="175" formatCode="_(* #,##0_);_(* \(#,##0\);_(* &quot;-&quot;??_);_(@_)"/>
    <numFmt numFmtId="176" formatCode="_(* #,##0.0_);_(* \(#,##0.0\);_(* &quot;-&quot;_);_(@_)"/>
  </numFmts>
  <fonts count="8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sz val="6"/>
      <name val="Calibri"/>
      <family val="2"/>
      <charset val="204"/>
    </font>
    <font>
      <sz val="14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0"/>
      <name val="Arial Cyr"/>
      <charset val="204"/>
    </font>
    <font>
      <b/>
      <sz val="14"/>
      <color theme="0"/>
      <name val="Times New Roman"/>
      <family val="1"/>
      <charset val="204"/>
    </font>
    <font>
      <sz val="9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5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6" borderId="0" applyNumberFormat="0" applyBorder="0" applyAlignment="0" applyProtection="0"/>
    <xf numFmtId="0" fontId="1" fillId="6" borderId="0" applyNumberFormat="0" applyBorder="0" applyAlignment="0" applyProtection="0"/>
    <xf numFmtId="0" fontId="3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5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9" borderId="0" applyNumberFormat="0" applyBorder="0" applyAlignment="0" applyProtection="0"/>
    <xf numFmtId="0" fontId="1" fillId="9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6" fillId="12" borderId="0" applyNumberFormat="0" applyBorder="0" applyAlignment="0" applyProtection="0"/>
    <xf numFmtId="0" fontId="18" fillId="12" borderId="0" applyNumberFormat="0" applyBorder="0" applyAlignment="0" applyProtection="0"/>
    <xf numFmtId="0" fontId="36" fillId="9" borderId="0" applyNumberFormat="0" applyBorder="0" applyAlignment="0" applyProtection="0"/>
    <xf numFmtId="0" fontId="18" fillId="9" borderId="0" applyNumberFormat="0" applyBorder="0" applyAlignment="0" applyProtection="0"/>
    <xf numFmtId="0" fontId="36" fillId="10" borderId="0" applyNumberFormat="0" applyBorder="0" applyAlignment="0" applyProtection="0"/>
    <xf numFmtId="0" fontId="18" fillId="10" borderId="0" applyNumberFormat="0" applyBorder="0" applyAlignment="0" applyProtection="0"/>
    <xf numFmtId="0" fontId="36" fillId="13" borderId="0" applyNumberFormat="0" applyBorder="0" applyAlignment="0" applyProtection="0"/>
    <xf numFmtId="0" fontId="18" fillId="13" borderId="0" applyNumberFormat="0" applyBorder="0" applyAlignment="0" applyProtection="0"/>
    <xf numFmtId="0" fontId="36" fillId="14" borderId="0" applyNumberFormat="0" applyBorder="0" applyAlignment="0" applyProtection="0"/>
    <xf numFmtId="0" fontId="18" fillId="14" borderId="0" applyNumberFormat="0" applyBorder="0" applyAlignment="0" applyProtection="0"/>
    <xf numFmtId="0" fontId="36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9" fillId="3" borderId="0" applyNumberFormat="0" applyBorder="0" applyAlignment="0" applyProtection="0"/>
    <xf numFmtId="0" fontId="21" fillId="20" borderId="1" applyNumberFormat="0" applyAlignment="0" applyProtection="0"/>
    <xf numFmtId="0" fontId="26" fillId="21" borderId="2" applyNumberFormat="0" applyAlignment="0" applyProtection="0"/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165" fontId="15" fillId="0" borderId="0" applyFont="0" applyFill="0" applyBorder="0" applyAlignment="0" applyProtection="0"/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0" fontId="30" fillId="0" borderId="0" applyNumberFormat="0" applyFill="0" applyBorder="0" applyAlignment="0" applyProtection="0"/>
    <xf numFmtId="168" fontId="38" fillId="0" borderId="0" applyAlignment="0">
      <alignment wrapText="1"/>
    </xf>
    <xf numFmtId="0" fontId="33" fillId="4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</xf>
    <xf numFmtId="49" fontId="15" fillId="0" borderId="0" applyNumberFormat="0" applyFont="0" applyAlignment="0">
      <alignment vertical="top" wrapText="1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40" fillId="22" borderId="7">
      <alignment horizontal="left" vertical="center"/>
      <protection locked="0"/>
    </xf>
    <xf numFmtId="49" fontId="40" fillId="22" borderId="7">
      <alignment horizontal="left" vertical="center"/>
    </xf>
    <xf numFmtId="4" fontId="40" fillId="22" borderId="7">
      <alignment horizontal="right" vertical="center"/>
      <protection locked="0"/>
    </xf>
    <xf numFmtId="4" fontId="40" fillId="22" borderId="7">
      <alignment horizontal="right" vertical="center"/>
    </xf>
    <xf numFmtId="4" fontId="41" fillId="22" borderId="7">
      <alignment horizontal="right" vertical="center"/>
      <protection locked="0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" fontId="42" fillId="22" borderId="3">
      <alignment horizontal="right" vertical="center"/>
      <protection locked="0"/>
    </xf>
    <xf numFmtId="4" fontId="42" fillId="22" borderId="3">
      <alignment horizontal="right" vertical="center"/>
    </xf>
    <xf numFmtId="4" fontId="44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7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7" fillId="22" borderId="3">
      <alignment horizontal="right" vertical="center"/>
    </xf>
    <xf numFmtId="4" fontId="41" fillId="22" borderId="3">
      <alignment horizontal="right" vertical="center"/>
      <protection locked="0"/>
    </xf>
    <xf numFmtId="49" fontId="45" fillId="22" borderId="3">
      <alignment horizontal="left" vertical="center"/>
      <protection locked="0"/>
    </xf>
    <xf numFmtId="49" fontId="45" fillId="22" borderId="3">
      <alignment horizontal="left" vertical="center"/>
    </xf>
    <xf numFmtId="49" fontId="46" fillId="22" borderId="3">
      <alignment horizontal="left" vertical="center"/>
      <protection locked="0"/>
    </xf>
    <xf numFmtId="49" fontId="46" fillId="22" borderId="3">
      <alignment horizontal="left" vertical="center"/>
    </xf>
    <xf numFmtId="4" fontId="45" fillId="22" borderId="3">
      <alignment horizontal="right" vertical="center"/>
      <protection locked="0"/>
    </xf>
    <xf numFmtId="4" fontId="45" fillId="22" borderId="3">
      <alignment horizontal="right" vertical="center"/>
    </xf>
    <xf numFmtId="4" fontId="47" fillId="22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" fontId="49" fillId="0" borderId="3">
      <alignment horizontal="right" vertical="center"/>
      <protection locked="0"/>
    </xf>
    <xf numFmtId="49" fontId="50" fillId="0" borderId="3">
      <alignment horizontal="left" vertical="center"/>
      <protection locked="0"/>
    </xf>
    <xf numFmtId="49" fontId="50" fillId="0" borderId="3">
      <alignment horizontal="left" vertical="center"/>
    </xf>
    <xf numFmtId="49" fontId="51" fillId="0" borderId="3">
      <alignment horizontal="left" vertical="center"/>
      <protection locked="0"/>
    </xf>
    <xf numFmtId="49" fontId="51" fillId="0" borderId="3">
      <alignment horizontal="left" vertical="center"/>
    </xf>
    <xf numFmtId="4" fontId="50" fillId="0" borderId="3">
      <alignment horizontal="right" vertical="center"/>
      <protection locked="0"/>
    </xf>
    <xf numFmtId="4" fontId="50" fillId="0" borderId="3">
      <alignment horizontal="right" vertical="center"/>
    </xf>
    <xf numFmtId="49" fontId="48" fillId="0" borderId="3">
      <alignment horizontal="left" vertical="center"/>
      <protection locked="0"/>
    </xf>
    <xf numFmtId="49" fontId="49" fillId="0" borderId="3">
      <alignment horizontal="left" vertical="center"/>
      <protection locked="0"/>
    </xf>
    <xf numFmtId="4" fontId="48" fillId="0" borderId="3">
      <alignment horizontal="right" vertical="center"/>
      <protection locked="0"/>
    </xf>
    <xf numFmtId="0" fontId="31" fillId="0" borderId="8" applyNumberFormat="0" applyFill="0" applyAlignment="0" applyProtection="0"/>
    <xf numFmtId="0" fontId="28" fillId="23" borderId="0" applyNumberFormat="0" applyBorder="0" applyAlignment="0" applyProtection="0"/>
    <xf numFmtId="0" fontId="15" fillId="0" borderId="0"/>
    <xf numFmtId="0" fontId="15" fillId="0" borderId="0"/>
    <xf numFmtId="0" fontId="15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2" fillId="26" borderId="3">
      <alignment horizontal="right" vertical="center"/>
      <protection locked="0"/>
    </xf>
    <xf numFmtId="4" fontId="52" fillId="27" borderId="3">
      <alignment horizontal="right" vertical="center"/>
      <protection locked="0"/>
    </xf>
    <xf numFmtId="4" fontId="52" fillId="28" borderId="3">
      <alignment horizontal="right" vertical="center"/>
      <protection locked="0"/>
    </xf>
    <xf numFmtId="0" fontId="20" fillId="20" borderId="10" applyNumberFormat="0" applyAlignment="0" applyProtection="0"/>
    <xf numFmtId="49" fontId="37" fillId="0" borderId="3">
      <alignment horizontal="left" vertical="center" wrapText="1"/>
      <protection locked="0"/>
    </xf>
    <xf numFmtId="49" fontId="37" fillId="0" borderId="3">
      <alignment horizontal="left" vertical="center" wrapText="1"/>
      <protection locked="0"/>
    </xf>
    <xf numFmtId="0" fontId="27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18" fillId="16" borderId="0" applyNumberFormat="0" applyBorder="0" applyAlignment="0" applyProtection="0"/>
    <xf numFmtId="0" fontId="36" fillId="17" borderId="0" applyNumberFormat="0" applyBorder="0" applyAlignment="0" applyProtection="0"/>
    <xf numFmtId="0" fontId="18" fillId="17" borderId="0" applyNumberFormat="0" applyBorder="0" applyAlignment="0" applyProtection="0"/>
    <xf numFmtId="0" fontId="36" fillId="18" borderId="0" applyNumberFormat="0" applyBorder="0" applyAlignment="0" applyProtection="0"/>
    <xf numFmtId="0" fontId="18" fillId="18" borderId="0" applyNumberFormat="0" applyBorder="0" applyAlignment="0" applyProtection="0"/>
    <xf numFmtId="0" fontId="36" fillId="13" borderId="0" applyNumberFormat="0" applyBorder="0" applyAlignment="0" applyProtection="0"/>
    <xf numFmtId="0" fontId="18" fillId="13" borderId="0" applyNumberFormat="0" applyBorder="0" applyAlignment="0" applyProtection="0"/>
    <xf numFmtId="0" fontId="36" fillId="14" borderId="0" applyNumberFormat="0" applyBorder="0" applyAlignment="0" applyProtection="0"/>
    <xf numFmtId="0" fontId="18" fillId="14" borderId="0" applyNumberFormat="0" applyBorder="0" applyAlignment="0" applyProtection="0"/>
    <xf numFmtId="0" fontId="36" fillId="19" borderId="0" applyNumberFormat="0" applyBorder="0" applyAlignment="0" applyProtection="0"/>
    <xf numFmtId="0" fontId="18" fillId="19" borderId="0" applyNumberFormat="0" applyBorder="0" applyAlignment="0" applyProtection="0"/>
    <xf numFmtId="0" fontId="53" fillId="7" borderId="1" applyNumberFormat="0" applyAlignment="0" applyProtection="0"/>
    <xf numFmtId="0" fontId="19" fillId="7" borderId="1" applyNumberFormat="0" applyAlignment="0" applyProtection="0"/>
    <xf numFmtId="0" fontId="54" fillId="20" borderId="10" applyNumberFormat="0" applyAlignment="0" applyProtection="0"/>
    <xf numFmtId="0" fontId="20" fillId="20" borderId="10" applyNumberFormat="0" applyAlignment="0" applyProtection="0"/>
    <xf numFmtId="0" fontId="55" fillId="20" borderId="1" applyNumberFormat="0" applyAlignment="0" applyProtection="0"/>
    <xf numFmtId="0" fontId="21" fillId="20" borderId="1" applyNumberFormat="0" applyAlignment="0" applyProtection="0"/>
    <xf numFmtId="169" fontId="15" fillId="0" borderId="0" applyFont="0" applyFill="0" applyBorder="0" applyAlignment="0" applyProtection="0"/>
    <xf numFmtId="0" fontId="56" fillId="0" borderId="4" applyNumberFormat="0" applyFill="0" applyAlignment="0" applyProtection="0"/>
    <xf numFmtId="0" fontId="22" fillId="0" borderId="4" applyNumberFormat="0" applyFill="0" applyAlignment="0" applyProtection="0"/>
    <xf numFmtId="0" fontId="57" fillId="0" borderId="5" applyNumberFormat="0" applyFill="0" applyAlignment="0" applyProtection="0"/>
    <xf numFmtId="0" fontId="23" fillId="0" borderId="5" applyNumberFormat="0" applyFill="0" applyAlignment="0" applyProtection="0"/>
    <xf numFmtId="0" fontId="58" fillId="0" borderId="6" applyNumberFormat="0" applyFill="0" applyAlignment="0" applyProtection="0"/>
    <xf numFmtId="0" fontId="24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9" fillId="0" borderId="11" applyNumberFormat="0" applyFill="0" applyAlignment="0" applyProtection="0"/>
    <xf numFmtId="0" fontId="25" fillId="0" borderId="11" applyNumberFormat="0" applyFill="0" applyAlignment="0" applyProtection="0"/>
    <xf numFmtId="0" fontId="60" fillId="21" borderId="2" applyNumberFormat="0" applyAlignment="0" applyProtection="0"/>
    <xf numFmtId="0" fontId="26" fillId="21" borderId="2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15" fillId="0" borderId="0"/>
    <xf numFmtId="0" fontId="2" fillId="0" borderId="0"/>
    <xf numFmtId="0" fontId="15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62" fillId="3" borderId="0" applyNumberFormat="0" applyBorder="0" applyAlignment="0" applyProtection="0"/>
    <xf numFmtId="0" fontId="29" fillId="3" borderId="0" applyNumberFormat="0" applyBorder="0" applyAlignment="0" applyProtection="0"/>
    <xf numFmtId="0" fontId="6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4" fillId="25" borderId="9" applyNumberFormat="0" applyFont="0" applyAlignment="0" applyProtection="0"/>
    <xf numFmtId="0" fontId="15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8" applyNumberFormat="0" applyFill="0" applyAlignment="0" applyProtection="0"/>
    <xf numFmtId="0" fontId="31" fillId="0" borderId="8" applyNumberFormat="0" applyFill="0" applyAlignment="0" applyProtection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68" fillId="0" borderId="0" applyFont="0" applyFill="0" applyBorder="0" applyAlignment="0" applyProtection="0"/>
    <xf numFmtId="171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9" fillId="4" borderId="0" applyNumberFormat="0" applyBorder="0" applyAlignment="0" applyProtection="0"/>
    <xf numFmtId="0" fontId="33" fillId="4" borderId="0" applyNumberFormat="0" applyBorder="0" applyAlignment="0" applyProtection="0"/>
    <xf numFmtId="173" fontId="70" fillId="22" borderId="12" applyFill="0" applyBorder="0">
      <alignment horizontal="center" vertical="center" wrapText="1"/>
      <protection locked="0"/>
    </xf>
    <xf numFmtId="168" fontId="71" fillId="0" borderId="0">
      <alignment wrapText="1"/>
    </xf>
    <xf numFmtId="168" fontId="38" fillId="0" borderId="0">
      <alignment wrapText="1"/>
    </xf>
  </cellStyleXfs>
  <cellXfs count="394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67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7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67" fontId="5" fillId="0" borderId="0" xfId="0" applyNumberFormat="1" applyFont="1" applyFill="1" applyAlignment="1">
      <alignment vertical="center"/>
    </xf>
    <xf numFmtId="0" fontId="14" fillId="0" borderId="0" xfId="0" applyFont="1" applyFill="1"/>
    <xf numFmtId="167" fontId="5" fillId="0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16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9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4" fillId="0" borderId="3" xfId="245" applyFont="1" applyFill="1" applyBorder="1" applyAlignment="1">
      <alignment horizontal="left" vertical="center" wrapText="1"/>
    </xf>
    <xf numFmtId="0" fontId="17" fillId="0" borderId="0" xfId="245" applyFont="1" applyFill="1"/>
    <xf numFmtId="0" fontId="7" fillId="0" borderId="0" xfId="0" applyFont="1" applyFill="1" applyAlignment="1">
      <alignment vertical="center"/>
    </xf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1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quotePrefix="1" applyFont="1" applyFill="1" applyBorder="1" applyAlignment="1">
      <alignment horizontal="center"/>
    </xf>
    <xf numFmtId="167" fontId="5" fillId="0" borderId="0" xfId="245" applyNumberFormat="1" applyFont="1" applyFill="1" applyBorder="1" applyAlignment="1">
      <alignment horizontal="center" vertical="center" wrapText="1"/>
    </xf>
    <xf numFmtId="167" fontId="5" fillId="0" borderId="0" xfId="245" applyNumberFormat="1" applyFont="1" applyFill="1" applyBorder="1" applyAlignment="1">
      <alignment horizontal="right" vertical="center" wrapText="1"/>
    </xf>
    <xf numFmtId="0" fontId="5" fillId="0" borderId="0" xfId="245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1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3" fontId="12" fillId="0" borderId="3" xfId="0" applyNumberFormat="1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left" vertical="center" wrapText="1"/>
    </xf>
    <xf numFmtId="49" fontId="5" fillId="0" borderId="3" xfId="237" applyNumberFormat="1" applyFont="1" applyFill="1" applyBorder="1" applyAlignment="1">
      <alignment horizontal="left" vertical="center" wrapText="1"/>
    </xf>
    <xf numFmtId="167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 shrinkToFit="1"/>
    </xf>
    <xf numFmtId="170" fontId="5" fillId="0" borderId="3" xfId="0" applyNumberFormat="1" applyFont="1" applyFill="1" applyBorder="1" applyAlignment="1">
      <alignment horizontal="center" vertical="center" wrapText="1"/>
    </xf>
    <xf numFmtId="175" fontId="5" fillId="0" borderId="3" xfId="0" applyNumberFormat="1" applyFont="1" applyFill="1" applyBorder="1" applyAlignment="1">
      <alignment horizontal="center" vertical="center" wrapText="1"/>
    </xf>
    <xf numFmtId="175" fontId="4" fillId="0" borderId="3" xfId="0" applyNumberFormat="1" applyFont="1" applyFill="1" applyBorder="1" applyAlignment="1">
      <alignment horizontal="center" vertical="center" wrapText="1"/>
    </xf>
    <xf numFmtId="174" fontId="5" fillId="0" borderId="3" xfId="0" applyNumberFormat="1" applyFont="1" applyFill="1" applyBorder="1" applyAlignment="1">
      <alignment horizontal="center" vertical="center" wrapText="1"/>
    </xf>
    <xf numFmtId="174" fontId="4" fillId="0" borderId="3" xfId="0" applyNumberFormat="1" applyFont="1" applyFill="1" applyBorder="1" applyAlignment="1">
      <alignment horizontal="center" vertical="center" wrapText="1"/>
    </xf>
    <xf numFmtId="170" fontId="5" fillId="29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19" xfId="0" quotePrefix="1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0" fontId="4" fillId="0" borderId="3" xfId="245" applyFont="1" applyFill="1" applyBorder="1" applyAlignment="1">
      <alignment horizontal="center" vertical="center"/>
    </xf>
    <xf numFmtId="0" fontId="4" fillId="0" borderId="14" xfId="245" applyFont="1" applyFill="1" applyBorder="1" applyAlignment="1">
      <alignment horizontal="left" vertical="center" wrapText="1"/>
    </xf>
    <xf numFmtId="0" fontId="4" fillId="0" borderId="15" xfId="245" applyFont="1" applyFill="1" applyBorder="1" applyAlignment="1">
      <alignment horizontal="left" vertical="center" wrapText="1"/>
    </xf>
    <xf numFmtId="0" fontId="4" fillId="0" borderId="16" xfId="245" applyFont="1" applyFill="1" applyBorder="1" applyAlignment="1">
      <alignment horizontal="left" vertical="center" wrapText="1"/>
    </xf>
    <xf numFmtId="0" fontId="4" fillId="0" borderId="20" xfId="0" quotePrefix="1" applyFont="1" applyFill="1" applyBorder="1" applyAlignment="1">
      <alignment horizontal="center" vertical="center"/>
    </xf>
    <xf numFmtId="0" fontId="4" fillId="0" borderId="19" xfId="0" quotePrefix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170" fontId="4" fillId="0" borderId="3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9" xfId="245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0" fontId="4" fillId="27" borderId="3" xfId="0" applyNumberFormat="1" applyFont="1" applyFill="1" applyBorder="1" applyAlignment="1">
      <alignment horizontal="center" vertical="center" wrapText="1"/>
    </xf>
    <xf numFmtId="170" fontId="5" fillId="27" borderId="3" xfId="0" applyNumberFormat="1" applyFont="1" applyFill="1" applyBorder="1" applyAlignment="1">
      <alignment horizontal="center" vertical="center" wrapText="1"/>
    </xf>
    <xf numFmtId="170" fontId="4" fillId="29" borderId="3" xfId="0" applyNumberFormat="1" applyFont="1" applyFill="1" applyBorder="1" applyAlignment="1">
      <alignment horizontal="center" vertical="center" wrapText="1"/>
    </xf>
    <xf numFmtId="176" fontId="4" fillId="30" borderId="3" xfId="0" applyNumberFormat="1" applyFont="1" applyFill="1" applyBorder="1" applyAlignment="1">
      <alignment horizontal="center" vertical="center" wrapText="1"/>
    </xf>
    <xf numFmtId="0" fontId="4" fillId="26" borderId="14" xfId="245" applyFont="1" applyFill="1" applyBorder="1" applyAlignment="1">
      <alignment horizontal="left" vertical="center" wrapText="1"/>
    </xf>
    <xf numFmtId="0" fontId="4" fillId="26" borderId="3" xfId="0" applyFont="1" applyFill="1" applyBorder="1" applyAlignment="1">
      <alignment horizontal="left" vertical="center" wrapText="1"/>
    </xf>
    <xf numFmtId="166" fontId="5" fillId="30" borderId="3" xfId="237" applyNumberFormat="1" applyFont="1" applyFill="1" applyBorder="1" applyAlignment="1">
      <alignment horizontal="center" vertical="center" wrapText="1"/>
    </xf>
    <xf numFmtId="175" fontId="4" fillId="29" borderId="3" xfId="0" applyNumberFormat="1" applyFont="1" applyFill="1" applyBorder="1" applyAlignment="1">
      <alignment horizontal="center" vertical="center" wrapText="1"/>
    </xf>
    <xf numFmtId="175" fontId="5" fillId="29" borderId="3" xfId="0" applyNumberFormat="1" applyFont="1" applyFill="1" applyBorder="1" applyAlignment="1">
      <alignment horizontal="center" vertical="center" wrapText="1"/>
    </xf>
    <xf numFmtId="166" fontId="5" fillId="29" borderId="3" xfId="0" applyNumberFormat="1" applyFont="1" applyFill="1" applyBorder="1" applyAlignment="1">
      <alignment horizontal="center" vertical="center" wrapText="1"/>
    </xf>
    <xf numFmtId="170" fontId="5" fillId="31" borderId="3" xfId="0" applyNumberFormat="1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left" vertical="center" wrapText="1"/>
    </xf>
    <xf numFmtId="170" fontId="81" fillId="0" borderId="3" xfId="0" applyNumberFormat="1" applyFont="1" applyFill="1" applyBorder="1" applyAlignment="1">
      <alignment horizontal="center" vertical="center" wrapText="1"/>
    </xf>
    <xf numFmtId="170" fontId="82" fillId="27" borderId="3" xfId="0" applyNumberFormat="1" applyFont="1" applyFill="1" applyBorder="1" applyAlignment="1">
      <alignment horizontal="center" vertical="center" wrapText="1"/>
    </xf>
    <xf numFmtId="176" fontId="82" fillId="30" borderId="3" xfId="0" applyNumberFormat="1" applyFont="1" applyFill="1" applyBorder="1" applyAlignment="1">
      <alignment horizontal="center" vertical="center" wrapText="1"/>
    </xf>
    <xf numFmtId="170" fontId="81" fillId="31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175" fontId="4" fillId="0" borderId="0" xfId="0" applyNumberFormat="1" applyFont="1" applyFill="1" applyBorder="1" applyAlignment="1">
      <alignment vertical="center"/>
    </xf>
    <xf numFmtId="170" fontId="5" fillId="0" borderId="14" xfId="0" applyNumberFormat="1" applyFont="1" applyFill="1" applyBorder="1" applyAlignment="1">
      <alignment horizontal="center" vertical="center" wrapText="1"/>
    </xf>
    <xf numFmtId="170" fontId="4" fillId="29" borderId="14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left" vertical="center" wrapText="1"/>
    </xf>
    <xf numFmtId="49" fontId="4" fillId="0" borderId="21" xfId="0" applyNumberFormat="1" applyFont="1" applyFill="1" applyBorder="1" applyAlignment="1">
      <alignment horizontal="left" vertical="center" wrapText="1"/>
    </xf>
    <xf numFmtId="170" fontId="4" fillId="31" borderId="3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right" vertical="center" wrapText="1"/>
    </xf>
    <xf numFmtId="167" fontId="5" fillId="29" borderId="3" xfId="237" applyNumberFormat="1" applyFont="1" applyFill="1" applyBorder="1" applyAlignment="1">
      <alignment horizontal="center" vertical="center" wrapText="1"/>
    </xf>
    <xf numFmtId="167" fontId="5" fillId="32" borderId="3" xfId="237" applyNumberFormat="1" applyFont="1" applyFill="1" applyBorder="1" applyAlignment="1">
      <alignment horizontal="center" vertical="center" wrapText="1"/>
    </xf>
    <xf numFmtId="0" fontId="5" fillId="0" borderId="3" xfId="182" applyFont="1" applyFill="1" applyBorder="1" applyAlignment="1">
      <alignment vertical="center" wrapText="1"/>
      <protection locked="0"/>
    </xf>
    <xf numFmtId="0" fontId="4" fillId="0" borderId="3" xfId="182" applyFont="1" applyFill="1" applyBorder="1" applyAlignment="1">
      <alignment vertical="center" wrapText="1"/>
      <protection locked="0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>
      <alignment vertical="center" wrapText="1"/>
    </xf>
    <xf numFmtId="49" fontId="81" fillId="0" borderId="3" xfId="0" applyNumberFormat="1" applyFont="1" applyFill="1" applyBorder="1" applyAlignment="1">
      <alignment horizontal="left" vertical="center" wrapText="1"/>
    </xf>
    <xf numFmtId="0" fontId="83" fillId="0" borderId="3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0" fontId="4" fillId="26" borderId="3" xfId="0" applyNumberFormat="1" applyFont="1" applyFill="1" applyBorder="1" applyAlignment="1">
      <alignment horizontal="center" vertical="center" wrapText="1"/>
    </xf>
    <xf numFmtId="170" fontId="5" fillId="29" borderId="3" xfId="0" applyNumberFormat="1" applyFont="1" applyFill="1" applyBorder="1" applyAlignment="1">
      <alignment vertical="center" wrapText="1"/>
    </xf>
    <xf numFmtId="170" fontId="4" fillId="30" borderId="3" xfId="0" applyNumberFormat="1" applyFont="1" applyFill="1" applyBorder="1" applyAlignment="1">
      <alignment horizontal="center" vertical="center" wrapText="1"/>
    </xf>
    <xf numFmtId="170" fontId="5" fillId="30" borderId="3" xfId="0" applyNumberFormat="1" applyFont="1" applyFill="1" applyBorder="1" applyAlignment="1">
      <alignment horizontal="center" vertical="center" wrapText="1"/>
    </xf>
    <xf numFmtId="175" fontId="12" fillId="0" borderId="3" xfId="0" applyNumberFormat="1" applyFont="1" applyFill="1" applyBorder="1" applyAlignment="1">
      <alignment horizontal="center" vertical="center" wrapText="1"/>
    </xf>
    <xf numFmtId="167" fontId="4" fillId="0" borderId="3" xfId="0" applyNumberFormat="1" applyFont="1" applyFill="1" applyBorder="1" applyAlignment="1">
      <alignment horizontal="center" vertical="center" wrapText="1"/>
    </xf>
    <xf numFmtId="170" fontId="82" fillId="31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85" fillId="0" borderId="0" xfId="0" applyFont="1" applyFill="1" applyAlignment="1">
      <alignment vertical="center"/>
    </xf>
    <xf numFmtId="0" fontId="86" fillId="0" borderId="0" xfId="245" applyFont="1" applyFill="1"/>
    <xf numFmtId="170" fontId="85" fillId="0" borderId="0" xfId="0" applyNumberFormat="1" applyFont="1" applyFill="1" applyAlignment="1">
      <alignment vertical="center"/>
    </xf>
    <xf numFmtId="0" fontId="87" fillId="0" borderId="0" xfId="0" applyFont="1" applyFill="1" applyAlignment="1">
      <alignment vertical="center"/>
    </xf>
    <xf numFmtId="0" fontId="85" fillId="0" borderId="0" xfId="0" applyFont="1" applyFill="1" applyBorder="1" applyAlignment="1">
      <alignment vertical="center"/>
    </xf>
    <xf numFmtId="174" fontId="12" fillId="0" borderId="20" xfId="0" applyNumberFormat="1" applyFont="1" applyFill="1" applyBorder="1" applyAlignment="1">
      <alignment horizontal="center" vertical="center" wrapText="1"/>
    </xf>
    <xf numFmtId="0" fontId="0" fillId="0" borderId="20" xfId="0" applyFont="1" applyBorder="1"/>
    <xf numFmtId="175" fontId="12" fillId="0" borderId="20" xfId="0" applyNumberFormat="1" applyFont="1" applyFill="1" applyBorder="1" applyAlignment="1">
      <alignment horizontal="center" vertical="center" wrapText="1"/>
    </xf>
    <xf numFmtId="175" fontId="5" fillId="0" borderId="20" xfId="0" applyNumberFormat="1" applyFont="1" applyFill="1" applyBorder="1" applyAlignment="1">
      <alignment horizontal="center" vertical="center" wrapText="1"/>
    </xf>
    <xf numFmtId="167" fontId="5" fillId="0" borderId="2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8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175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 wrapText="1"/>
    </xf>
    <xf numFmtId="167" fontId="5" fillId="0" borderId="0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237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81" fillId="0" borderId="14" xfId="0" applyFont="1" applyFill="1" applyBorder="1" applyAlignment="1">
      <alignment horizontal="left" vertical="center" wrapText="1"/>
    </xf>
    <xf numFmtId="0" fontId="81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84" fillId="0" borderId="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7" fontId="5" fillId="0" borderId="0" xfId="0" applyNumberFormat="1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left" vertical="center" wrapText="1"/>
    </xf>
    <xf numFmtId="167" fontId="5" fillId="0" borderId="0" xfId="0" quotePrefix="1" applyNumberFormat="1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19" xfId="245" applyFont="1" applyFill="1" applyBorder="1" applyAlignment="1">
      <alignment horizontal="center" vertical="center" wrapText="1"/>
    </xf>
    <xf numFmtId="0" fontId="5" fillId="0" borderId="20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5" fillId="0" borderId="20" xfId="237" applyNumberFormat="1" applyFont="1" applyFill="1" applyBorder="1" applyAlignment="1">
      <alignment horizontal="center" vertical="center" wrapText="1"/>
    </xf>
    <xf numFmtId="174" fontId="5" fillId="0" borderId="14" xfId="0" applyNumberFormat="1" applyFont="1" applyFill="1" applyBorder="1" applyAlignment="1">
      <alignment horizontal="center" vertical="center" wrapText="1"/>
    </xf>
    <xf numFmtId="174" fontId="5" fillId="0" borderId="16" xfId="0" applyNumberFormat="1" applyFont="1" applyFill="1" applyBorder="1" applyAlignment="1">
      <alignment horizontal="center" vertical="center" wrapText="1"/>
    </xf>
    <xf numFmtId="174" fontId="4" fillId="29" borderId="14" xfId="0" applyNumberFormat="1" applyFont="1" applyFill="1" applyBorder="1" applyAlignment="1">
      <alignment horizontal="center" vertical="center" wrapText="1"/>
    </xf>
    <xf numFmtId="174" fontId="4" fillId="29" borderId="16" xfId="0" applyNumberFormat="1" applyFont="1" applyFill="1" applyBorder="1" applyAlignment="1">
      <alignment horizontal="center" vertical="center" wrapText="1"/>
    </xf>
    <xf numFmtId="175" fontId="5" fillId="0" borderId="14" xfId="0" applyNumberFormat="1" applyFont="1" applyFill="1" applyBorder="1" applyAlignment="1">
      <alignment horizontal="center" vertical="center" wrapText="1"/>
    </xf>
    <xf numFmtId="175" fontId="5" fillId="0" borderId="16" xfId="0" applyNumberFormat="1" applyFont="1" applyFill="1" applyBorder="1" applyAlignment="1">
      <alignment horizontal="center" vertical="center" wrapText="1"/>
    </xf>
    <xf numFmtId="175" fontId="5" fillId="0" borderId="3" xfId="0" applyNumberFormat="1" applyFont="1" applyFill="1" applyBorder="1" applyAlignment="1">
      <alignment horizontal="center" vertical="center" wrapText="1"/>
    </xf>
    <xf numFmtId="175" fontId="5" fillId="0" borderId="15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75" fontId="4" fillId="29" borderId="14" xfId="0" applyNumberFormat="1" applyFont="1" applyFill="1" applyBorder="1" applyAlignment="1">
      <alignment horizontal="center" vertical="center" wrapText="1"/>
    </xf>
    <xf numFmtId="175" fontId="4" fillId="29" borderId="16" xfId="0" applyNumberFormat="1" applyFont="1" applyFill="1" applyBorder="1" applyAlignment="1">
      <alignment horizontal="center" vertical="center" wrapText="1"/>
    </xf>
    <xf numFmtId="175" fontId="5" fillId="29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67" fontId="5" fillId="0" borderId="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174" fontId="5" fillId="29" borderId="14" xfId="0" applyNumberFormat="1" applyFont="1" applyFill="1" applyBorder="1" applyAlignment="1">
      <alignment horizontal="center" vertical="center" wrapText="1"/>
    </xf>
    <xf numFmtId="174" fontId="5" fillId="29" borderId="16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175" fontId="4" fillId="29" borderId="3" xfId="0" applyNumberFormat="1" applyFont="1" applyFill="1" applyBorder="1" applyAlignment="1">
      <alignment horizontal="center" vertical="center" wrapText="1"/>
    </xf>
    <xf numFmtId="167" fontId="5" fillId="0" borderId="14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167" fontId="5" fillId="0" borderId="19" xfId="0" applyNumberFormat="1" applyFont="1" applyFill="1" applyBorder="1" applyAlignment="1">
      <alignment horizontal="center" vertical="center" wrapText="1"/>
    </xf>
    <xf numFmtId="167" fontId="5" fillId="0" borderId="20" xfId="0" applyNumberFormat="1" applyFont="1" applyFill="1" applyBorder="1" applyAlignment="1">
      <alignment horizontal="center" vertical="center" wrapText="1"/>
    </xf>
    <xf numFmtId="175" fontId="5" fillId="0" borderId="19" xfId="0" applyNumberFormat="1" applyFont="1" applyFill="1" applyBorder="1" applyAlignment="1">
      <alignment horizontal="center" vertical="center" wrapText="1"/>
    </xf>
    <xf numFmtId="175" fontId="5" fillId="0" borderId="2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4" fontId="4" fillId="0" borderId="14" xfId="0" applyNumberFormat="1" applyFont="1" applyFill="1" applyBorder="1" applyAlignment="1">
      <alignment horizontal="center" vertical="center" wrapText="1"/>
    </xf>
    <xf numFmtId="174" fontId="4" fillId="0" borderId="16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 shrinkToFit="1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74" fontId="12" fillId="0" borderId="19" xfId="0" applyNumberFormat="1" applyFont="1" applyFill="1" applyBorder="1" applyAlignment="1">
      <alignment horizontal="center" vertical="center" wrapText="1"/>
    </xf>
    <xf numFmtId="174" fontId="12" fillId="0" borderId="20" xfId="0" applyNumberFormat="1" applyFont="1" applyFill="1" applyBorder="1" applyAlignment="1">
      <alignment horizontal="center" vertical="center" wrapText="1"/>
    </xf>
    <xf numFmtId="175" fontId="12" fillId="0" borderId="19" xfId="0" applyNumberFormat="1" applyFont="1" applyFill="1" applyBorder="1" applyAlignment="1">
      <alignment horizontal="center" vertical="center" wrapText="1"/>
    </xf>
    <xf numFmtId="175" fontId="12" fillId="0" borderId="20" xfId="0" applyNumberFormat="1" applyFont="1" applyFill="1" applyBorder="1" applyAlignment="1">
      <alignment horizontal="center" vertical="center" wrapText="1"/>
    </xf>
    <xf numFmtId="0" fontId="0" fillId="0" borderId="20" xfId="0" applyFont="1" applyBorder="1"/>
    <xf numFmtId="174" fontId="12" fillId="0" borderId="14" xfId="0" applyNumberFormat="1" applyFont="1" applyFill="1" applyBorder="1" applyAlignment="1">
      <alignment horizontal="center" vertical="center" wrapText="1"/>
    </xf>
    <xf numFmtId="174" fontId="12" fillId="0" borderId="15" xfId="0" applyNumberFormat="1" applyFont="1" applyFill="1" applyBorder="1" applyAlignment="1">
      <alignment horizontal="center" vertical="center" wrapText="1"/>
    </xf>
    <xf numFmtId="174" fontId="12" fillId="0" borderId="16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175" fontId="12" fillId="0" borderId="14" xfId="0" applyNumberFormat="1" applyFont="1" applyFill="1" applyBorder="1" applyAlignment="1">
      <alignment horizontal="center" vertical="center" wrapText="1"/>
    </xf>
    <xf numFmtId="175" fontId="12" fillId="0" borderId="15" xfId="0" applyNumberFormat="1" applyFont="1" applyFill="1" applyBorder="1" applyAlignment="1">
      <alignment horizontal="center" vertical="center" wrapText="1"/>
    </xf>
    <xf numFmtId="175" fontId="12" fillId="0" borderId="16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16" xfId="0" applyFont="1" applyBorder="1"/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174" fontId="72" fillId="0" borderId="14" xfId="0" applyNumberFormat="1" applyFont="1" applyFill="1" applyBorder="1" applyAlignment="1">
      <alignment horizontal="center" vertical="center" wrapText="1"/>
    </xf>
    <xf numFmtId="174" fontId="72" fillId="0" borderId="15" xfId="0" applyNumberFormat="1" applyFont="1" applyFill="1" applyBorder="1" applyAlignment="1">
      <alignment horizontal="center" vertical="center" wrapText="1"/>
    </xf>
    <xf numFmtId="174" fontId="72" fillId="0" borderId="16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75" fontId="4" fillId="29" borderId="15" xfId="0" applyNumberFormat="1" applyFont="1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right" wrapText="1"/>
    </xf>
    <xf numFmtId="1" fontId="12" fillId="0" borderId="15" xfId="0" applyNumberFormat="1" applyFont="1" applyFill="1" applyBorder="1" applyAlignment="1">
      <alignment horizontal="right" wrapText="1"/>
    </xf>
    <xf numFmtId="1" fontId="12" fillId="0" borderId="16" xfId="0" applyNumberFormat="1" applyFont="1" applyFill="1" applyBorder="1" applyAlignment="1">
      <alignment horizontal="right" wrapText="1"/>
    </xf>
    <xf numFmtId="1" fontId="4" fillId="29" borderId="14" xfId="0" applyNumberFormat="1" applyFont="1" applyFill="1" applyBorder="1" applyAlignment="1">
      <alignment horizontal="right" wrapText="1" shrinkToFit="1"/>
    </xf>
    <xf numFmtId="1" fontId="4" fillId="29" borderId="15" xfId="0" applyNumberFormat="1" applyFont="1" applyFill="1" applyBorder="1" applyAlignment="1">
      <alignment horizontal="right" wrapText="1" shrinkToFit="1"/>
    </xf>
    <xf numFmtId="1" fontId="4" fillId="29" borderId="16" xfId="0" applyNumberFormat="1" applyFont="1" applyFill="1" applyBorder="1" applyAlignment="1">
      <alignment horizontal="right" wrapText="1" shrinkToFit="1"/>
    </xf>
    <xf numFmtId="3" fontId="4" fillId="0" borderId="14" xfId="0" applyNumberFormat="1" applyFont="1" applyFill="1" applyBorder="1" applyAlignment="1">
      <alignment horizontal="left" vertical="center" wrapText="1"/>
    </xf>
    <xf numFmtId="3" fontId="4" fillId="0" borderId="15" xfId="0" applyNumberFormat="1" applyFont="1" applyFill="1" applyBorder="1" applyAlignment="1">
      <alignment horizontal="left" vertical="center" wrapText="1"/>
    </xf>
    <xf numFmtId="3" fontId="4" fillId="0" borderId="16" xfId="0" applyNumberFormat="1" applyFont="1" applyFill="1" applyBorder="1" applyAlignment="1">
      <alignment horizontal="left" vertical="center" wrapText="1"/>
    </xf>
    <xf numFmtId="175" fontId="5" fillId="29" borderId="14" xfId="0" applyNumberFormat="1" applyFont="1" applyFill="1" applyBorder="1" applyAlignment="1">
      <alignment horizontal="center" vertical="center" wrapText="1"/>
    </xf>
    <xf numFmtId="175" fontId="5" fillId="29" borderId="16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49" fontId="12" fillId="0" borderId="14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6" xfId="0" applyNumberFormat="1" applyFont="1" applyFill="1" applyBorder="1" applyAlignment="1">
      <alignment horizontal="left" vertical="center" wrapText="1"/>
    </xf>
    <xf numFmtId="0" fontId="7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J293"/>
  <sheetViews>
    <sheetView topLeftCell="A46" zoomScale="75" zoomScaleNormal="69" zoomScaleSheetLayoutView="69" workbookViewId="0">
      <selection activeCell="A80" sqref="A80"/>
    </sheetView>
  </sheetViews>
  <sheetFormatPr defaultRowHeight="18.75"/>
  <cols>
    <col min="1" max="1" width="73.28515625" style="3" customWidth="1"/>
    <col min="2" max="2" width="15.28515625" style="29" customWidth="1"/>
    <col min="3" max="5" width="18" style="29" customWidth="1"/>
    <col min="6" max="9" width="16.7109375" style="3" customWidth="1"/>
    <col min="10" max="10" width="18.140625" style="3" customWidth="1"/>
    <col min="11" max="11" width="10" style="3" customWidth="1"/>
    <col min="12" max="12" width="9.5703125" style="3" customWidth="1"/>
    <col min="13" max="14" width="9.140625" style="3" customWidth="1"/>
    <col min="15" max="15" width="10.5703125" style="3" customWidth="1"/>
    <col min="16" max="16384" width="9.140625" style="3"/>
  </cols>
  <sheetData>
    <row r="1" spans="1:10" ht="18.75" customHeight="1">
      <c r="A1" s="3" t="s">
        <v>119</v>
      </c>
      <c r="B1" s="25"/>
      <c r="D1" s="3"/>
      <c r="E1" s="3"/>
      <c r="G1" s="235" t="s">
        <v>13</v>
      </c>
      <c r="H1" s="235"/>
      <c r="I1" s="235"/>
      <c r="J1" s="235"/>
    </row>
    <row r="2" spans="1:10">
      <c r="B2" s="25"/>
      <c r="D2" s="3"/>
      <c r="E2" s="3"/>
      <c r="G2" s="235" t="s">
        <v>102</v>
      </c>
      <c r="H2" s="235"/>
      <c r="I2" s="235"/>
      <c r="J2" s="235"/>
    </row>
    <row r="3" spans="1:10" ht="18.75" customHeight="1">
      <c r="A3" s="242"/>
      <c r="B3" s="241"/>
      <c r="D3" s="25"/>
      <c r="E3" s="25"/>
      <c r="F3" s="25"/>
      <c r="G3" s="235" t="s">
        <v>197</v>
      </c>
      <c r="H3" s="235"/>
      <c r="I3" s="235"/>
      <c r="J3" s="235"/>
    </row>
    <row r="4" spans="1:10" ht="18.75" customHeight="1">
      <c r="A4" s="29" t="s">
        <v>14</v>
      </c>
      <c r="D4" s="25"/>
      <c r="E4" s="25"/>
      <c r="F4" s="25"/>
      <c r="G4" s="239" t="s">
        <v>198</v>
      </c>
      <c r="H4" s="239"/>
      <c r="I4" s="239"/>
      <c r="J4" s="239"/>
    </row>
    <row r="5" spans="1:10" ht="18.75" customHeight="1">
      <c r="A5" s="49"/>
      <c r="B5" s="49"/>
      <c r="D5" s="25"/>
      <c r="E5" s="25"/>
      <c r="F5" s="25"/>
      <c r="G5" s="235" t="s">
        <v>244</v>
      </c>
      <c r="H5" s="235"/>
      <c r="I5" s="88"/>
      <c r="J5" s="88"/>
    </row>
    <row r="6" spans="1:10" ht="18.75" customHeight="1">
      <c r="A6" s="29"/>
      <c r="D6" s="25"/>
      <c r="E6" s="25"/>
      <c r="F6" s="25"/>
      <c r="G6" s="88"/>
      <c r="H6" s="88"/>
      <c r="I6" s="88"/>
      <c r="J6" s="88"/>
    </row>
    <row r="7" spans="1:10" ht="18.75" customHeight="1">
      <c r="A7" s="29"/>
      <c r="D7" s="25"/>
      <c r="E7" s="25"/>
      <c r="F7" s="25"/>
      <c r="G7" s="88"/>
      <c r="H7" s="88"/>
      <c r="I7" s="88"/>
      <c r="J7" s="88"/>
    </row>
    <row r="8" spans="1:10" ht="18.75" customHeight="1">
      <c r="A8" s="216" t="s">
        <v>385</v>
      </c>
      <c r="B8" s="216"/>
      <c r="D8" s="25"/>
      <c r="E8" s="25"/>
      <c r="F8" s="25"/>
      <c r="G8" s="235"/>
      <c r="H8" s="235"/>
      <c r="I8" s="235"/>
      <c r="J8" s="235"/>
    </row>
    <row r="9" spans="1:10" ht="18.75" customHeight="1">
      <c r="F9" s="32"/>
      <c r="G9" s="236" t="s">
        <v>120</v>
      </c>
      <c r="H9" s="236"/>
      <c r="I9" s="236"/>
      <c r="J9" s="236"/>
    </row>
    <row r="10" spans="1:10">
      <c r="A10" s="29"/>
      <c r="C10" s="5"/>
      <c r="D10" s="32"/>
      <c r="E10" s="32"/>
      <c r="F10" s="32"/>
      <c r="G10" s="240" t="s">
        <v>448</v>
      </c>
      <c r="H10" s="240"/>
      <c r="I10" s="240"/>
      <c r="J10" s="240"/>
    </row>
    <row r="11" spans="1:10" ht="18.75" customHeight="1">
      <c r="A11" s="243"/>
      <c r="B11" s="243"/>
      <c r="C11" s="51"/>
      <c r="D11" s="51"/>
      <c r="E11" s="51"/>
      <c r="F11" s="89"/>
      <c r="G11" s="90" t="s">
        <v>130</v>
      </c>
      <c r="H11" s="90"/>
      <c r="I11" s="90"/>
      <c r="J11" s="90"/>
    </row>
    <row r="12" spans="1:10" ht="20.25" customHeight="1">
      <c r="A12" s="217" t="s">
        <v>57</v>
      </c>
      <c r="B12" s="217"/>
      <c r="D12" s="3"/>
      <c r="E12" s="3"/>
      <c r="F12" s="2"/>
      <c r="G12" s="240"/>
      <c r="H12" s="240"/>
      <c r="I12" s="240"/>
      <c r="J12" s="240"/>
    </row>
    <row r="13" spans="1:10" ht="19.5" customHeight="1">
      <c r="A13" s="238"/>
      <c r="B13" s="238"/>
      <c r="F13" s="25"/>
      <c r="G13" s="90" t="s">
        <v>132</v>
      </c>
      <c r="H13" s="90"/>
      <c r="I13" s="90"/>
      <c r="J13" s="90"/>
    </row>
    <row r="14" spans="1:10" ht="19.5" customHeight="1">
      <c r="A14" s="29"/>
      <c r="F14" s="25"/>
      <c r="G14" s="240"/>
      <c r="H14" s="240"/>
      <c r="I14" s="240"/>
      <c r="J14" s="240"/>
    </row>
    <row r="15" spans="1:10" ht="19.5" customHeight="1">
      <c r="A15" s="217"/>
      <c r="B15" s="217"/>
      <c r="C15" s="5"/>
      <c r="D15" s="25"/>
      <c r="E15" s="25"/>
      <c r="F15" s="25"/>
      <c r="G15" s="239" t="s">
        <v>131</v>
      </c>
      <c r="H15" s="239"/>
      <c r="I15" s="239"/>
      <c r="J15" s="239"/>
    </row>
    <row r="16" spans="1:10" ht="16.5" customHeight="1">
      <c r="A16" s="216" t="s">
        <v>385</v>
      </c>
      <c r="B16" s="216"/>
      <c r="C16" s="5"/>
      <c r="D16" s="25"/>
      <c r="E16" s="25"/>
      <c r="F16" s="25"/>
      <c r="G16" s="88"/>
      <c r="H16" s="88"/>
      <c r="I16" s="220" t="s">
        <v>468</v>
      </c>
      <c r="J16" s="216"/>
    </row>
    <row r="17" spans="1:10" ht="16.5" customHeight="1">
      <c r="A17" s="29"/>
      <c r="C17" s="5"/>
      <c r="D17" s="25"/>
      <c r="E17" s="25"/>
      <c r="F17" s="25"/>
      <c r="G17" s="88"/>
      <c r="H17" s="88"/>
      <c r="I17" s="88"/>
      <c r="J17" s="88"/>
    </row>
    <row r="18" spans="1:10" ht="18.75" customHeight="1">
      <c r="A18" s="216"/>
      <c r="B18" s="216"/>
      <c r="D18" s="25"/>
      <c r="E18" s="25"/>
      <c r="F18" s="25"/>
      <c r="G18" s="216" t="s">
        <v>385</v>
      </c>
      <c r="H18" s="216"/>
      <c r="I18" s="216"/>
      <c r="J18" s="216"/>
    </row>
    <row r="19" spans="1:10" ht="15.75" customHeight="1">
      <c r="D19" s="25"/>
      <c r="E19" s="25"/>
      <c r="F19" s="25"/>
      <c r="I19" s="29"/>
      <c r="J19" s="29"/>
    </row>
    <row r="20" spans="1:10" ht="15.75" customHeight="1">
      <c r="A20" s="240"/>
      <c r="B20" s="241"/>
      <c r="F20" s="2"/>
      <c r="G20" s="29"/>
      <c r="H20" s="29"/>
      <c r="I20" s="29"/>
      <c r="J20" s="29"/>
    </row>
    <row r="21" spans="1:10">
      <c r="A21" s="237" t="s">
        <v>71</v>
      </c>
      <c r="B21" s="237"/>
      <c r="F21" s="2"/>
      <c r="G21" s="3" t="s">
        <v>121</v>
      </c>
    </row>
    <row r="22" spans="1:10">
      <c r="A22" s="30"/>
      <c r="B22" s="30"/>
      <c r="F22" s="2"/>
      <c r="G22" s="240"/>
      <c r="H22" s="240"/>
      <c r="I22" s="240"/>
      <c r="J22" s="240"/>
    </row>
    <row r="23" spans="1:10" ht="15.75" customHeight="1">
      <c r="A23" s="217"/>
      <c r="B23" s="217"/>
      <c r="F23" s="2"/>
      <c r="G23" s="90" t="s">
        <v>134</v>
      </c>
      <c r="H23" s="91"/>
      <c r="I23" s="91"/>
      <c r="J23" s="91"/>
    </row>
    <row r="24" spans="1:10" ht="15.75" customHeight="1">
      <c r="F24" s="2"/>
      <c r="G24" s="240"/>
      <c r="H24" s="240"/>
      <c r="I24" s="240"/>
      <c r="J24" s="240"/>
    </row>
    <row r="25" spans="1:10">
      <c r="A25" s="216" t="s">
        <v>385</v>
      </c>
      <c r="B25" s="216"/>
      <c r="C25" s="92"/>
      <c r="D25" s="31"/>
      <c r="E25" s="31"/>
      <c r="F25" s="2"/>
      <c r="G25" s="253" t="s">
        <v>133</v>
      </c>
      <c r="H25" s="253"/>
      <c r="I25" s="253"/>
      <c r="J25" s="253"/>
    </row>
    <row r="26" spans="1:10" ht="18" customHeight="1">
      <c r="B26" s="69"/>
      <c r="C26" s="92"/>
      <c r="D26" s="31"/>
      <c r="E26" s="31"/>
      <c r="F26" s="2"/>
      <c r="G26" s="59"/>
      <c r="H26" s="59"/>
      <c r="I26" s="59"/>
      <c r="J26" s="59"/>
    </row>
    <row r="27" spans="1:10" ht="21" customHeight="1">
      <c r="B27" s="3"/>
      <c r="C27" s="5"/>
      <c r="D27" s="59"/>
      <c r="E27" s="59"/>
      <c r="F27" s="59"/>
      <c r="G27" s="216" t="s">
        <v>385</v>
      </c>
      <c r="H27" s="216"/>
      <c r="I27" s="216"/>
      <c r="J27" s="216"/>
    </row>
    <row r="28" spans="1:10" ht="21" customHeight="1">
      <c r="B28" s="3"/>
      <c r="C28" s="5"/>
      <c r="D28" s="59"/>
      <c r="E28" s="59"/>
      <c r="F28" s="59"/>
    </row>
    <row r="29" spans="1:10" ht="21" customHeight="1">
      <c r="B29" s="3"/>
      <c r="C29" s="5"/>
      <c r="D29" s="59"/>
      <c r="E29" s="59"/>
      <c r="F29" s="59"/>
      <c r="H29" s="63"/>
      <c r="I29" s="63"/>
      <c r="J29" s="63"/>
    </row>
    <row r="30" spans="1:10">
      <c r="B30" s="5"/>
      <c r="C30" s="5"/>
      <c r="D30" s="5"/>
      <c r="E30" s="5"/>
      <c r="F30" s="5"/>
      <c r="G30" s="29"/>
      <c r="H30" s="29"/>
      <c r="I30" s="29"/>
      <c r="J30" s="29"/>
    </row>
    <row r="31" spans="1:10" ht="20.100000000000001" customHeight="1">
      <c r="A31" s="86"/>
      <c r="B31" s="244"/>
      <c r="C31" s="244"/>
      <c r="D31" s="244"/>
      <c r="E31" s="244"/>
      <c r="F31" s="244"/>
      <c r="G31" s="52"/>
      <c r="H31" s="87"/>
      <c r="I31" s="46" t="s">
        <v>129</v>
      </c>
      <c r="J31" s="7" t="s">
        <v>202</v>
      </c>
    </row>
    <row r="32" spans="1:10" ht="41.45" customHeight="1">
      <c r="A32" s="187" t="s">
        <v>460</v>
      </c>
      <c r="B32" s="53"/>
      <c r="C32" s="53"/>
      <c r="D32" s="53"/>
      <c r="E32" s="53"/>
      <c r="F32" s="53"/>
      <c r="G32" s="53"/>
      <c r="H32" s="93"/>
      <c r="I32" s="18" t="s">
        <v>124</v>
      </c>
      <c r="J32" s="7">
        <v>3346414</v>
      </c>
    </row>
    <row r="33" spans="1:10" ht="20.100000000000001" customHeight="1">
      <c r="A33" s="67" t="s">
        <v>438</v>
      </c>
      <c r="B33" s="244"/>
      <c r="C33" s="244"/>
      <c r="D33" s="244"/>
      <c r="E33" s="244"/>
      <c r="F33" s="244"/>
      <c r="G33" s="52"/>
      <c r="H33" s="87"/>
      <c r="I33" s="18" t="s">
        <v>123</v>
      </c>
      <c r="J33" s="7"/>
    </row>
    <row r="34" spans="1:10" ht="20.100000000000001" customHeight="1">
      <c r="A34" s="67" t="s">
        <v>439</v>
      </c>
      <c r="B34" s="244"/>
      <c r="C34" s="244"/>
      <c r="D34" s="244"/>
      <c r="E34" s="244"/>
      <c r="F34" s="244"/>
      <c r="G34" s="52"/>
      <c r="H34" s="87"/>
      <c r="I34" s="18" t="s">
        <v>122</v>
      </c>
      <c r="J34" s="7">
        <v>211200000</v>
      </c>
    </row>
    <row r="35" spans="1:10" ht="20.100000000000001" customHeight="1">
      <c r="A35" s="67" t="s">
        <v>440</v>
      </c>
      <c r="B35" s="244"/>
      <c r="C35" s="244"/>
      <c r="D35" s="244"/>
      <c r="E35" s="244"/>
      <c r="F35" s="244"/>
      <c r="G35" s="53"/>
      <c r="H35" s="93"/>
      <c r="I35" s="18" t="s">
        <v>9</v>
      </c>
      <c r="J35" s="7"/>
    </row>
    <row r="36" spans="1:10" ht="20.100000000000001" customHeight="1">
      <c r="A36" s="67" t="s">
        <v>441</v>
      </c>
      <c r="B36" s="244"/>
      <c r="C36" s="244"/>
      <c r="D36" s="244"/>
      <c r="E36" s="244"/>
      <c r="F36" s="244"/>
      <c r="G36" s="53"/>
      <c r="H36" s="93"/>
      <c r="I36" s="18" t="s">
        <v>8</v>
      </c>
      <c r="J36" s="7"/>
    </row>
    <row r="37" spans="1:10" ht="22.5" customHeight="1">
      <c r="A37" s="251" t="s">
        <v>452</v>
      </c>
      <c r="B37" s="252"/>
      <c r="C37" s="252"/>
      <c r="D37" s="252"/>
      <c r="E37" s="252"/>
      <c r="F37" s="252"/>
      <c r="G37" s="53"/>
      <c r="H37" s="101"/>
      <c r="I37" s="102" t="s">
        <v>10</v>
      </c>
      <c r="J37" s="7" t="s">
        <v>451</v>
      </c>
    </row>
    <row r="38" spans="1:10" ht="20.100000000000001" customHeight="1">
      <c r="A38" s="67" t="s">
        <v>386</v>
      </c>
      <c r="B38" s="244"/>
      <c r="C38" s="244"/>
      <c r="D38" s="244"/>
      <c r="E38" s="244"/>
      <c r="F38" s="244"/>
      <c r="G38" s="244" t="s">
        <v>164</v>
      </c>
      <c r="H38" s="246"/>
      <c r="I38" s="247"/>
      <c r="J38" s="13"/>
    </row>
    <row r="39" spans="1:10" ht="20.100000000000001" customHeight="1">
      <c r="A39" s="67" t="s">
        <v>442</v>
      </c>
      <c r="B39" s="244"/>
      <c r="C39" s="244"/>
      <c r="D39" s="244"/>
      <c r="E39" s="244"/>
      <c r="F39" s="244"/>
      <c r="G39" s="244" t="s">
        <v>165</v>
      </c>
      <c r="H39" s="246"/>
      <c r="I39" s="247"/>
      <c r="J39" s="13"/>
    </row>
    <row r="40" spans="1:10" ht="20.100000000000001" customHeight="1">
      <c r="A40" s="250" t="s">
        <v>445</v>
      </c>
      <c r="B40" s="244"/>
      <c r="C40" s="244"/>
      <c r="D40" s="53"/>
      <c r="E40" s="53"/>
      <c r="F40" s="53"/>
      <c r="G40" s="53"/>
      <c r="H40" s="53"/>
      <c r="I40" s="53"/>
      <c r="J40" s="93"/>
    </row>
    <row r="41" spans="1:10" ht="20.100000000000001" customHeight="1">
      <c r="A41" s="67" t="s">
        <v>443</v>
      </c>
      <c r="B41" s="244"/>
      <c r="C41" s="244"/>
      <c r="D41" s="244"/>
      <c r="E41" s="244"/>
      <c r="F41" s="244"/>
      <c r="G41" s="52"/>
      <c r="H41" s="52"/>
      <c r="I41" s="52"/>
      <c r="J41" s="87"/>
    </row>
    <row r="42" spans="1:10" ht="20.100000000000001" customHeight="1">
      <c r="A42" s="67" t="s">
        <v>449</v>
      </c>
      <c r="B42" s="244"/>
      <c r="C42" s="244"/>
      <c r="D42" s="244"/>
      <c r="E42" s="244"/>
      <c r="F42" s="244"/>
      <c r="G42" s="53"/>
      <c r="H42" s="53"/>
      <c r="I42" s="53"/>
      <c r="J42" s="93"/>
    </row>
    <row r="43" spans="1:10" ht="20.100000000000001" customHeight="1">
      <c r="A43" s="210" t="s">
        <v>471</v>
      </c>
      <c r="B43" s="244"/>
      <c r="C43" s="244"/>
      <c r="D43" s="244"/>
      <c r="E43" s="244"/>
      <c r="F43" s="244"/>
      <c r="G43" s="52"/>
      <c r="H43" s="52"/>
      <c r="I43" s="52"/>
      <c r="J43" s="87"/>
    </row>
    <row r="44" spans="1:10">
      <c r="A44" s="245" t="s">
        <v>478</v>
      </c>
      <c r="B44" s="245"/>
      <c r="C44" s="245"/>
      <c r="D44" s="245"/>
      <c r="E44" s="245"/>
      <c r="F44" s="245"/>
      <c r="G44" s="245"/>
      <c r="H44" s="245"/>
      <c r="I44" s="245"/>
      <c r="J44" s="245"/>
    </row>
    <row r="45" spans="1:10" ht="9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>
      <c r="A46" s="245" t="s">
        <v>172</v>
      </c>
      <c r="B46" s="245"/>
      <c r="C46" s="245"/>
      <c r="D46" s="245"/>
      <c r="E46" s="245"/>
      <c r="F46" s="245"/>
      <c r="G46" s="245"/>
      <c r="H46" s="245"/>
      <c r="I46" s="245"/>
      <c r="J46" s="245"/>
    </row>
    <row r="47" spans="1:10" ht="12" customHeight="1">
      <c r="B47" s="32"/>
      <c r="C47" s="5"/>
      <c r="D47" s="32"/>
      <c r="E47" s="32"/>
      <c r="F47" s="32"/>
      <c r="G47" s="32"/>
      <c r="H47" s="32"/>
      <c r="I47" s="32"/>
      <c r="J47" s="32"/>
    </row>
    <row r="48" spans="1:10" ht="31.5" customHeight="1">
      <c r="A48" s="248" t="s">
        <v>212</v>
      </c>
      <c r="B48" s="249" t="s">
        <v>11</v>
      </c>
      <c r="C48" s="230" t="s">
        <v>25</v>
      </c>
      <c r="D48" s="230" t="s">
        <v>29</v>
      </c>
      <c r="E48" s="228" t="s">
        <v>147</v>
      </c>
      <c r="F48" s="249" t="s">
        <v>127</v>
      </c>
      <c r="G48" s="225" t="s">
        <v>213</v>
      </c>
      <c r="H48" s="226"/>
      <c r="I48" s="226"/>
      <c r="J48" s="227"/>
    </row>
    <row r="49" spans="1:10" ht="54.75" customHeight="1">
      <c r="A49" s="248"/>
      <c r="B49" s="249"/>
      <c r="C49" s="231"/>
      <c r="D49" s="231"/>
      <c r="E49" s="229"/>
      <c r="F49" s="249"/>
      <c r="G49" s="8" t="s">
        <v>205</v>
      </c>
      <c r="H49" s="8" t="s">
        <v>206</v>
      </c>
      <c r="I49" s="8" t="s">
        <v>207</v>
      </c>
      <c r="J49" s="8" t="s">
        <v>259</v>
      </c>
    </row>
    <row r="50" spans="1:10" ht="20.100000000000001" customHeight="1">
      <c r="A50" s="7">
        <v>1</v>
      </c>
      <c r="B50" s="8">
        <v>2</v>
      </c>
      <c r="C50" s="8">
        <v>3</v>
      </c>
      <c r="D50" s="8">
        <v>4</v>
      </c>
      <c r="E50" s="8">
        <v>5</v>
      </c>
      <c r="F50" s="8">
        <v>6</v>
      </c>
      <c r="G50" s="8">
        <v>7</v>
      </c>
      <c r="H50" s="8">
        <v>8</v>
      </c>
      <c r="I50" s="8">
        <v>9</v>
      </c>
      <c r="J50" s="8">
        <v>10</v>
      </c>
    </row>
    <row r="51" spans="1:10" ht="24.95" customHeight="1">
      <c r="A51" s="223" t="s">
        <v>94</v>
      </c>
      <c r="B51" s="223"/>
      <c r="C51" s="223"/>
      <c r="D51" s="223"/>
      <c r="E51" s="223"/>
      <c r="F51" s="223"/>
      <c r="G51" s="223"/>
      <c r="H51" s="223"/>
      <c r="I51" s="223"/>
      <c r="J51" s="223"/>
    </row>
    <row r="52" spans="1:10" ht="20.100000000000001" customHeight="1">
      <c r="A52" s="182" t="s">
        <v>173</v>
      </c>
      <c r="B52" s="7">
        <v>1000</v>
      </c>
      <c r="C52" s="124">
        <v>7157</v>
      </c>
      <c r="D52" s="124">
        <v>8693</v>
      </c>
      <c r="E52" s="124">
        <v>6820</v>
      </c>
      <c r="F52" s="124">
        <v>8675</v>
      </c>
      <c r="G52" s="198">
        <v>6998</v>
      </c>
      <c r="H52" s="171">
        <v>7180</v>
      </c>
      <c r="I52" s="171">
        <v>7680</v>
      </c>
      <c r="J52" s="171">
        <v>8220</v>
      </c>
    </row>
    <row r="53" spans="1:10" ht="20.100000000000001" customHeight="1">
      <c r="A53" s="182" t="s">
        <v>152</v>
      </c>
      <c r="B53" s="7">
        <v>1010</v>
      </c>
      <c r="C53" s="124">
        <v>-5647</v>
      </c>
      <c r="D53" s="124">
        <v>-6635</v>
      </c>
      <c r="E53" s="124">
        <v>-6054</v>
      </c>
      <c r="F53" s="124">
        <v>-6614</v>
      </c>
      <c r="G53" s="198">
        <v>-5930</v>
      </c>
      <c r="H53" s="171">
        <v>-5960</v>
      </c>
      <c r="I53" s="171">
        <v>-6280</v>
      </c>
      <c r="J53" s="171">
        <v>-6700</v>
      </c>
    </row>
    <row r="54" spans="1:10" ht="20.100000000000001" customHeight="1">
      <c r="A54" s="183" t="s">
        <v>230</v>
      </c>
      <c r="B54" s="7">
        <v>1020</v>
      </c>
      <c r="C54" s="156">
        <f>C52+C53</f>
        <v>1510</v>
      </c>
      <c r="D54" s="156">
        <v>2058</v>
      </c>
      <c r="E54" s="156">
        <f>E52+E53</f>
        <v>766</v>
      </c>
      <c r="F54" s="156">
        <f>F52+F53</f>
        <v>2061</v>
      </c>
      <c r="G54" s="169">
        <f t="shared" ref="G54:J54" si="0">G52+G53</f>
        <v>1068</v>
      </c>
      <c r="H54" s="169">
        <f t="shared" si="0"/>
        <v>1220</v>
      </c>
      <c r="I54" s="169">
        <f t="shared" si="0"/>
        <v>1400</v>
      </c>
      <c r="J54" s="169">
        <f t="shared" si="0"/>
        <v>1520</v>
      </c>
    </row>
    <row r="55" spans="1:10" ht="20.100000000000001" customHeight="1">
      <c r="A55" s="182" t="s">
        <v>136</v>
      </c>
      <c r="B55" s="7">
        <v>1030</v>
      </c>
      <c r="C55" s="124">
        <v>-1615</v>
      </c>
      <c r="D55" s="124">
        <v>-2025</v>
      </c>
      <c r="E55" s="124">
        <v>-1233</v>
      </c>
      <c r="F55" s="124">
        <v>-2030</v>
      </c>
      <c r="G55" s="198">
        <v>-1300</v>
      </c>
      <c r="H55" s="171">
        <v>-1390</v>
      </c>
      <c r="I55" s="171">
        <v>-1480</v>
      </c>
      <c r="J55" s="171">
        <v>-1570</v>
      </c>
    </row>
    <row r="56" spans="1:10" ht="20.100000000000001" customHeight="1">
      <c r="A56" s="182" t="s">
        <v>135</v>
      </c>
      <c r="B56" s="7">
        <v>1060</v>
      </c>
      <c r="C56" s="124">
        <v>0</v>
      </c>
      <c r="D56" s="124" t="s">
        <v>430</v>
      </c>
      <c r="E56" s="124">
        <v>0</v>
      </c>
      <c r="F56" s="124" t="s">
        <v>430</v>
      </c>
      <c r="G56" s="198">
        <v>0</v>
      </c>
      <c r="H56" s="171">
        <v>0</v>
      </c>
      <c r="I56" s="171">
        <v>0</v>
      </c>
      <c r="J56" s="171">
        <v>0</v>
      </c>
    </row>
    <row r="57" spans="1:10" ht="20.100000000000001" customHeight="1">
      <c r="A57" s="182" t="s">
        <v>261</v>
      </c>
      <c r="B57" s="7">
        <v>1070</v>
      </c>
      <c r="C57" s="124">
        <v>0</v>
      </c>
      <c r="D57" s="124">
        <v>0</v>
      </c>
      <c r="E57" s="124">
        <v>0</v>
      </c>
      <c r="F57" s="124">
        <v>0</v>
      </c>
      <c r="G57" s="198">
        <v>2240</v>
      </c>
      <c r="H57" s="171">
        <v>1764</v>
      </c>
      <c r="I57" s="171">
        <v>2288</v>
      </c>
      <c r="J57" s="171">
        <v>300</v>
      </c>
    </row>
    <row r="58" spans="1:10" ht="20.100000000000001" customHeight="1">
      <c r="A58" s="182" t="s">
        <v>23</v>
      </c>
      <c r="B58" s="7">
        <v>1080</v>
      </c>
      <c r="C58" s="124">
        <v>0</v>
      </c>
      <c r="D58" s="124">
        <v>0</v>
      </c>
      <c r="E58" s="124">
        <v>0</v>
      </c>
      <c r="F58" s="124">
        <v>0</v>
      </c>
      <c r="G58" s="198">
        <v>-2000</v>
      </c>
      <c r="H58" s="171">
        <v>-1500</v>
      </c>
      <c r="I58" s="171">
        <v>-2000</v>
      </c>
      <c r="J58" s="171">
        <v>0</v>
      </c>
    </row>
    <row r="59" spans="1:10" ht="20.100000000000001" customHeight="1">
      <c r="A59" s="184" t="s">
        <v>4</v>
      </c>
      <c r="B59" s="7">
        <v>1100</v>
      </c>
      <c r="C59" s="156">
        <f>C54+C55</f>
        <v>-105</v>
      </c>
      <c r="D59" s="156">
        <v>33</v>
      </c>
      <c r="E59" s="156">
        <f>E54+E55</f>
        <v>-467</v>
      </c>
      <c r="F59" s="156">
        <f>F54+F55</f>
        <v>31</v>
      </c>
      <c r="G59" s="169">
        <f>G54+G55+G57+G58</f>
        <v>8</v>
      </c>
      <c r="H59" s="169">
        <f>H54+H55+H57+H58</f>
        <v>94</v>
      </c>
      <c r="I59" s="169">
        <f>I54+I55+I57+I58</f>
        <v>208</v>
      </c>
      <c r="J59" s="169">
        <f>J54+J55+J57+J58</f>
        <v>250</v>
      </c>
    </row>
    <row r="60" spans="1:10" ht="20.100000000000001" customHeight="1">
      <c r="A60" s="185" t="s">
        <v>137</v>
      </c>
      <c r="B60" s="7">
        <v>1310</v>
      </c>
      <c r="C60" s="151">
        <v>-51</v>
      </c>
      <c r="D60" s="151">
        <v>294.80000000000018</v>
      </c>
      <c r="E60" s="151">
        <f>'I. Фін результат'!E89</f>
        <v>-419</v>
      </c>
      <c r="F60" s="151">
        <f>'I. Фін результат'!F89</f>
        <v>290.80000000000018</v>
      </c>
      <c r="G60" s="198">
        <v>340</v>
      </c>
      <c r="H60" s="171">
        <v>394</v>
      </c>
      <c r="I60" s="171">
        <v>433</v>
      </c>
      <c r="J60" s="171">
        <v>460</v>
      </c>
    </row>
    <row r="61" spans="1:10" ht="20.100000000000001" customHeight="1">
      <c r="A61" s="185" t="s">
        <v>190</v>
      </c>
      <c r="B61" s="7">
        <f>' V. Коефіцієнти'!B8</f>
        <v>5010</v>
      </c>
      <c r="C61" s="159">
        <v>-0.7</v>
      </c>
      <c r="D61" s="159">
        <v>3.3912343264695757</v>
      </c>
      <c r="E61" s="159">
        <f>(E60/E52)*100</f>
        <v>-6.1436950146627565</v>
      </c>
      <c r="F61" s="159">
        <f>(F60/F52)*100</f>
        <v>3.352161383285305</v>
      </c>
      <c r="G61" s="170">
        <v>5.0999999999999996</v>
      </c>
      <c r="H61" s="170">
        <f>H60/H52*100</f>
        <v>5.4874651810584956</v>
      </c>
      <c r="I61" s="170">
        <f>I60/I52*100</f>
        <v>5.638020833333333</v>
      </c>
      <c r="J61" s="170">
        <f>J60/J52*100</f>
        <v>5.5961070559610704</v>
      </c>
    </row>
    <row r="62" spans="1:10" ht="20.100000000000001" customHeight="1">
      <c r="A62" s="9" t="s">
        <v>262</v>
      </c>
      <c r="B62" s="10">
        <v>1110</v>
      </c>
      <c r="C62" s="124" t="str">
        <f>'I. Фін результат'!C61</f>
        <v>-</v>
      </c>
      <c r="D62" s="124">
        <v>0</v>
      </c>
      <c r="E62" s="124">
        <f>'I. Фін результат'!F61</f>
        <v>0</v>
      </c>
      <c r="F62" s="124">
        <f>'I. Фін результат'!D61</f>
        <v>0</v>
      </c>
      <c r="G62" s="178" t="s">
        <v>430</v>
      </c>
      <c r="H62" s="171" t="s">
        <v>430</v>
      </c>
      <c r="I62" s="166" t="s">
        <v>430</v>
      </c>
      <c r="J62" s="166" t="s">
        <v>430</v>
      </c>
    </row>
    <row r="63" spans="1:10" ht="20.100000000000001" customHeight="1">
      <c r="A63" s="9" t="s">
        <v>263</v>
      </c>
      <c r="B63" s="10">
        <v>1120</v>
      </c>
      <c r="C63" s="124" t="s">
        <v>430</v>
      </c>
      <c r="D63" s="124" t="s">
        <v>430</v>
      </c>
      <c r="E63" s="124" t="s">
        <v>430</v>
      </c>
      <c r="F63" s="124" t="str">
        <f>'I. Фін результат'!D62</f>
        <v>-</v>
      </c>
      <c r="G63" s="178" t="s">
        <v>430</v>
      </c>
      <c r="H63" s="171" t="s">
        <v>430</v>
      </c>
      <c r="I63" s="166" t="s">
        <v>430</v>
      </c>
      <c r="J63" s="166" t="s">
        <v>430</v>
      </c>
    </row>
    <row r="64" spans="1:10" ht="20.100000000000001" customHeight="1">
      <c r="A64" s="9" t="s">
        <v>264</v>
      </c>
      <c r="B64" s="10">
        <v>1130</v>
      </c>
      <c r="C64" s="124" t="s">
        <v>430</v>
      </c>
      <c r="D64" s="124" t="s">
        <v>430</v>
      </c>
      <c r="E64" s="124" t="str">
        <f>'I. Фін результат'!F63</f>
        <v>-</v>
      </c>
      <c r="F64" s="124" t="str">
        <f>'I. Фін результат'!D63</f>
        <v>-</v>
      </c>
      <c r="G64" s="178" t="s">
        <v>430</v>
      </c>
      <c r="H64" s="171" t="s">
        <v>430</v>
      </c>
      <c r="I64" s="166" t="s">
        <v>430</v>
      </c>
      <c r="J64" s="166" t="s">
        <v>430</v>
      </c>
    </row>
    <row r="65" spans="1:10" ht="20.100000000000001" customHeight="1">
      <c r="A65" s="9" t="s">
        <v>265</v>
      </c>
      <c r="B65" s="10">
        <v>1140</v>
      </c>
      <c r="C65" s="124" t="s">
        <v>430</v>
      </c>
      <c r="D65" s="124" t="s">
        <v>430</v>
      </c>
      <c r="E65" s="124" t="s">
        <v>430</v>
      </c>
      <c r="F65" s="124" t="str">
        <f>'I. Фін результат'!D64</f>
        <v>-</v>
      </c>
      <c r="G65" s="178" t="s">
        <v>430</v>
      </c>
      <c r="H65" s="171" t="s">
        <v>430</v>
      </c>
      <c r="I65" s="166" t="s">
        <v>430</v>
      </c>
      <c r="J65" s="166" t="s">
        <v>430</v>
      </c>
    </row>
    <row r="66" spans="1:10" ht="20.100000000000001" customHeight="1">
      <c r="A66" s="9" t="s">
        <v>267</v>
      </c>
      <c r="B66" s="10">
        <v>1150</v>
      </c>
      <c r="C66" s="124">
        <v>52</v>
      </c>
      <c r="D66" s="124" t="s">
        <v>430</v>
      </c>
      <c r="E66" s="124" t="str">
        <f>'I. Фін результат'!F65</f>
        <v>-</v>
      </c>
      <c r="F66" s="124" t="str">
        <f>'I. Фін результат'!D65</f>
        <v>-</v>
      </c>
      <c r="G66" s="178" t="s">
        <v>430</v>
      </c>
      <c r="H66" s="171" t="s">
        <v>430</v>
      </c>
      <c r="I66" s="166" t="s">
        <v>430</v>
      </c>
      <c r="J66" s="166" t="s">
        <v>430</v>
      </c>
    </row>
    <row r="67" spans="1:10" ht="20.100000000000001" customHeight="1">
      <c r="A67" s="182" t="s">
        <v>268</v>
      </c>
      <c r="B67" s="7">
        <v>1160</v>
      </c>
      <c r="C67" s="124">
        <v>-28</v>
      </c>
      <c r="D67" s="124" t="s">
        <v>430</v>
      </c>
      <c r="E67" s="124" t="str">
        <f>'I. Фін результат'!F68</f>
        <v>-</v>
      </c>
      <c r="F67" s="124" t="str">
        <f>'I. Фін результат'!D68</f>
        <v>-</v>
      </c>
      <c r="G67" s="178" t="s">
        <v>430</v>
      </c>
      <c r="H67" s="171" t="s">
        <v>430</v>
      </c>
      <c r="I67" s="166" t="s">
        <v>430</v>
      </c>
      <c r="J67" s="166" t="s">
        <v>430</v>
      </c>
    </row>
    <row r="68" spans="1:10" ht="20.100000000000001" customHeight="1">
      <c r="A68" s="185" t="s">
        <v>93</v>
      </c>
      <c r="B68" s="7">
        <v>1170</v>
      </c>
      <c r="C68" s="156">
        <f>SUM(C59, C62:C67)</f>
        <v>-81</v>
      </c>
      <c r="D68" s="156">
        <v>33</v>
      </c>
      <c r="E68" s="156">
        <f>SUM(E59, E62:E67)</f>
        <v>-467</v>
      </c>
      <c r="F68" s="156">
        <f>SUM(F59, F62:F67)</f>
        <v>31</v>
      </c>
      <c r="G68" s="169">
        <f>SUM(G59, G62:G67)</f>
        <v>8</v>
      </c>
      <c r="H68" s="169">
        <f>SUM(H59, I62:I67)</f>
        <v>94</v>
      </c>
      <c r="I68" s="169">
        <f>I59</f>
        <v>208</v>
      </c>
      <c r="J68" s="169">
        <f>J59</f>
        <v>250</v>
      </c>
    </row>
    <row r="69" spans="1:10" ht="20.100000000000001" customHeight="1">
      <c r="A69" s="9" t="s">
        <v>269</v>
      </c>
      <c r="B69" s="8">
        <v>1180</v>
      </c>
      <c r="C69" s="124" t="s">
        <v>430</v>
      </c>
      <c r="D69" s="124">
        <v>-6</v>
      </c>
      <c r="E69" s="124">
        <v>0</v>
      </c>
      <c r="F69" s="124">
        <v>-6</v>
      </c>
      <c r="G69" s="198">
        <v>-25</v>
      </c>
      <c r="H69" s="171">
        <v>-31</v>
      </c>
      <c r="I69" s="171">
        <v>-37</v>
      </c>
      <c r="J69" s="171">
        <v>-45</v>
      </c>
    </row>
    <row r="70" spans="1:10" ht="20.100000000000001" customHeight="1">
      <c r="A70" s="9" t="s">
        <v>270</v>
      </c>
      <c r="B70" s="8">
        <v>1181</v>
      </c>
      <c r="C70" s="124">
        <f>'I. Фін результат'!C73</f>
        <v>0</v>
      </c>
      <c r="D70" s="124" t="s">
        <v>430</v>
      </c>
      <c r="E70" s="124" t="s">
        <v>430</v>
      </c>
      <c r="F70" s="124" t="str">
        <f>'I. Фін результат'!D73</f>
        <v>-</v>
      </c>
      <c r="G70" s="171"/>
      <c r="H70" s="171" t="s">
        <v>430</v>
      </c>
      <c r="I70" s="171" t="s">
        <v>430</v>
      </c>
      <c r="J70" s="171" t="s">
        <v>430</v>
      </c>
    </row>
    <row r="71" spans="1:10" ht="20.100000000000001" customHeight="1">
      <c r="A71" s="9" t="s">
        <v>271</v>
      </c>
      <c r="B71" s="10">
        <v>1190</v>
      </c>
      <c r="C71" s="124">
        <f>'I. Фін результат'!C74</f>
        <v>0</v>
      </c>
      <c r="D71" s="124" t="s">
        <v>430</v>
      </c>
      <c r="E71" s="124" t="str">
        <f>'I. Фін результат'!F74</f>
        <v>-</v>
      </c>
      <c r="F71" s="124" t="str">
        <f>'I. Фін результат'!D74</f>
        <v>-</v>
      </c>
      <c r="G71" s="171"/>
      <c r="H71" s="171" t="s">
        <v>430</v>
      </c>
      <c r="I71" s="171" t="s">
        <v>430</v>
      </c>
      <c r="J71" s="171" t="s">
        <v>430</v>
      </c>
    </row>
    <row r="72" spans="1:10" ht="20.100000000000001" customHeight="1">
      <c r="A72" s="9" t="s">
        <v>272</v>
      </c>
      <c r="B72" s="7">
        <v>1191</v>
      </c>
      <c r="C72" s="124" t="s">
        <v>430</v>
      </c>
      <c r="D72" s="124" t="s">
        <v>430</v>
      </c>
      <c r="E72" s="124" t="s">
        <v>430</v>
      </c>
      <c r="F72" s="124" t="str">
        <f>'I. Фін результат'!D75</f>
        <v>-</v>
      </c>
      <c r="G72" s="171"/>
      <c r="H72" s="171" t="s">
        <v>430</v>
      </c>
      <c r="I72" s="171" t="s">
        <v>430</v>
      </c>
      <c r="J72" s="171" t="s">
        <v>430</v>
      </c>
    </row>
    <row r="73" spans="1:10" ht="20.100000000000001" customHeight="1">
      <c r="A73" s="184" t="s">
        <v>383</v>
      </c>
      <c r="B73" s="7">
        <v>1200</v>
      </c>
      <c r="C73" s="156">
        <f>SUM(C68:C72)</f>
        <v>-81</v>
      </c>
      <c r="D73" s="156">
        <v>27</v>
      </c>
      <c r="E73" s="156">
        <f>SUM(E68:E72)</f>
        <v>-467</v>
      </c>
      <c r="F73" s="156">
        <f>SUM(F68:F72)</f>
        <v>25</v>
      </c>
      <c r="G73" s="169">
        <f>G68+G69</f>
        <v>-17</v>
      </c>
      <c r="H73" s="169">
        <f>H68+H69</f>
        <v>63</v>
      </c>
      <c r="I73" s="169">
        <f>I68+I69</f>
        <v>171</v>
      </c>
      <c r="J73" s="169">
        <f>J68+J69</f>
        <v>205</v>
      </c>
    </row>
    <row r="74" spans="1:10" ht="20.100000000000001" customHeight="1">
      <c r="A74" s="9" t="s">
        <v>387</v>
      </c>
      <c r="B74" s="10">
        <v>1201</v>
      </c>
      <c r="C74" s="124">
        <f>'I. Фін результат'!C77</f>
        <v>0</v>
      </c>
      <c r="D74" s="124">
        <v>27</v>
      </c>
      <c r="E74" s="124"/>
      <c r="F74" s="124">
        <v>25</v>
      </c>
      <c r="G74" s="171">
        <f>G73</f>
        <v>-17</v>
      </c>
      <c r="H74" s="171">
        <f t="shared" ref="H74:J74" si="1">H73</f>
        <v>63</v>
      </c>
      <c r="I74" s="171">
        <f t="shared" si="1"/>
        <v>171</v>
      </c>
      <c r="J74" s="171">
        <f t="shared" si="1"/>
        <v>205</v>
      </c>
    </row>
    <row r="75" spans="1:10" ht="20.100000000000001" customHeight="1">
      <c r="A75" s="9" t="s">
        <v>388</v>
      </c>
      <c r="B75" s="7">
        <v>1202</v>
      </c>
      <c r="C75" s="124">
        <v>-81</v>
      </c>
      <c r="D75" s="124"/>
      <c r="E75" s="124">
        <v>-467</v>
      </c>
      <c r="F75" s="124"/>
      <c r="G75" s="171" t="s">
        <v>430</v>
      </c>
      <c r="H75" s="171" t="s">
        <v>430</v>
      </c>
      <c r="I75" s="166" t="s">
        <v>430</v>
      </c>
      <c r="J75" s="166" t="s">
        <v>430</v>
      </c>
    </row>
    <row r="76" spans="1:10" ht="24.95" customHeight="1">
      <c r="A76" s="221" t="s">
        <v>141</v>
      </c>
      <c r="B76" s="221"/>
      <c r="C76" s="221"/>
      <c r="D76" s="221"/>
      <c r="E76" s="221"/>
      <c r="F76" s="221"/>
      <c r="G76" s="221"/>
      <c r="H76" s="221"/>
      <c r="I76" s="221"/>
      <c r="J76" s="221"/>
    </row>
    <row r="77" spans="1:10" ht="37.5">
      <c r="A77" s="70" t="s">
        <v>364</v>
      </c>
      <c r="B77" s="7">
        <v>2110</v>
      </c>
      <c r="C77" s="151">
        <v>-64</v>
      </c>
      <c r="D77" s="151">
        <v>-6</v>
      </c>
      <c r="E77" s="151">
        <f>E78+E79</f>
        <v>-8</v>
      </c>
      <c r="F77" s="151">
        <f>F78</f>
        <v>-6</v>
      </c>
      <c r="G77" s="171">
        <f t="shared" ref="G77:J77" si="2">G78</f>
        <v>-25</v>
      </c>
      <c r="H77" s="171">
        <f t="shared" si="2"/>
        <v>-31</v>
      </c>
      <c r="I77" s="171">
        <f t="shared" si="2"/>
        <v>-37</v>
      </c>
      <c r="J77" s="171">
        <f t="shared" si="2"/>
        <v>-45</v>
      </c>
    </row>
    <row r="78" spans="1:10">
      <c r="A78" s="9" t="s">
        <v>321</v>
      </c>
      <c r="B78" s="7">
        <v>2111</v>
      </c>
      <c r="C78" s="124">
        <v>0</v>
      </c>
      <c r="D78" s="124">
        <v>-6</v>
      </c>
      <c r="E78" s="124">
        <v>-8</v>
      </c>
      <c r="F78" s="124">
        <v>-6</v>
      </c>
      <c r="G78" s="171">
        <f>G69</f>
        <v>-25</v>
      </c>
      <c r="H78" s="171">
        <f>H69</f>
        <v>-31</v>
      </c>
      <c r="I78" s="171">
        <f>I69</f>
        <v>-37</v>
      </c>
      <c r="J78" s="171">
        <f>J69</f>
        <v>-45</v>
      </c>
    </row>
    <row r="79" spans="1:10" ht="37.5">
      <c r="A79" s="9" t="s">
        <v>389</v>
      </c>
      <c r="B79" s="7">
        <v>2112</v>
      </c>
      <c r="C79" s="124" t="s">
        <v>430</v>
      </c>
      <c r="D79" s="124">
        <v>0</v>
      </c>
      <c r="E79" s="124">
        <v>0</v>
      </c>
      <c r="F79" s="124">
        <v>0</v>
      </c>
      <c r="G79" s="166">
        <v>0</v>
      </c>
      <c r="H79" s="166" t="s">
        <v>430</v>
      </c>
      <c r="I79" s="166" t="s">
        <v>430</v>
      </c>
      <c r="J79" s="166" t="s">
        <v>430</v>
      </c>
    </row>
    <row r="80" spans="1:10" ht="37.5">
      <c r="A80" s="55" t="s">
        <v>390</v>
      </c>
      <c r="B80" s="8">
        <v>2113</v>
      </c>
      <c r="C80" s="179" t="s">
        <v>430</v>
      </c>
      <c r="D80" s="179">
        <v>0</v>
      </c>
      <c r="E80" s="124" t="s">
        <v>430</v>
      </c>
      <c r="F80" s="124">
        <v>0</v>
      </c>
      <c r="G80" s="166">
        <v>0</v>
      </c>
      <c r="H80" s="166" t="s">
        <v>430</v>
      </c>
      <c r="I80" s="166" t="s">
        <v>430</v>
      </c>
      <c r="J80" s="166" t="s">
        <v>430</v>
      </c>
    </row>
    <row r="81" spans="1:10">
      <c r="A81" s="55" t="s">
        <v>83</v>
      </c>
      <c r="B81" s="61">
        <v>2114</v>
      </c>
      <c r="C81" s="124" t="str">
        <f>'ІІ. Розр. з бюджетом'!C24</f>
        <v>-</v>
      </c>
      <c r="D81" s="124">
        <v>0</v>
      </c>
      <c r="E81" s="124" t="str">
        <f>'ІІ. Розр. з бюджетом'!E24</f>
        <v>-</v>
      </c>
      <c r="F81" s="124">
        <v>0</v>
      </c>
      <c r="G81" s="166">
        <v>0</v>
      </c>
      <c r="H81" s="166" t="s">
        <v>430</v>
      </c>
      <c r="I81" s="166" t="s">
        <v>430</v>
      </c>
      <c r="J81" s="166" t="s">
        <v>430</v>
      </c>
    </row>
    <row r="82" spans="1:10" ht="37.5">
      <c r="A82" s="55" t="s">
        <v>368</v>
      </c>
      <c r="B82" s="61">
        <v>2115</v>
      </c>
      <c r="C82" s="124" t="str">
        <f>'ІІ. Розр. з бюджетом'!C25</f>
        <v>-</v>
      </c>
      <c r="D82" s="124">
        <v>0</v>
      </c>
      <c r="E82" s="124" t="str">
        <f>'ІІ. Розр. з бюджетом'!E25</f>
        <v>-</v>
      </c>
      <c r="F82" s="124">
        <v>0</v>
      </c>
      <c r="G82" s="166"/>
      <c r="H82" s="166" t="s">
        <v>430</v>
      </c>
      <c r="I82" s="166" t="s">
        <v>430</v>
      </c>
      <c r="J82" s="166" t="s">
        <v>430</v>
      </c>
    </row>
    <row r="83" spans="1:10">
      <c r="A83" s="104" t="s">
        <v>100</v>
      </c>
      <c r="B83" s="8">
        <v>2116</v>
      </c>
      <c r="C83" s="124" t="str">
        <f>'ІІ. Розр. з бюджетом'!C26</f>
        <v>-</v>
      </c>
      <c r="D83" s="124"/>
      <c r="E83" s="124" t="str">
        <f>'ІІ. Розр. з бюджетом'!E26</f>
        <v>-</v>
      </c>
      <c r="F83" s="124"/>
      <c r="G83" s="166" t="s">
        <v>430</v>
      </c>
      <c r="H83" s="166" t="s">
        <v>430</v>
      </c>
      <c r="I83" s="166" t="s">
        <v>430</v>
      </c>
      <c r="J83" s="166" t="s">
        <v>430</v>
      </c>
    </row>
    <row r="84" spans="1:10">
      <c r="A84" s="104" t="s">
        <v>391</v>
      </c>
      <c r="B84" s="8">
        <v>2117</v>
      </c>
      <c r="C84" s="124" t="s">
        <v>430</v>
      </c>
      <c r="D84" s="124"/>
      <c r="E84" s="124" t="s">
        <v>430</v>
      </c>
      <c r="F84" s="124"/>
      <c r="G84" s="166">
        <v>0</v>
      </c>
      <c r="H84" s="166" t="s">
        <v>430</v>
      </c>
      <c r="I84" s="166" t="s">
        <v>430</v>
      </c>
      <c r="J84" s="166" t="s">
        <v>430</v>
      </c>
    </row>
    <row r="85" spans="1:10" ht="37.5">
      <c r="A85" s="103" t="s">
        <v>365</v>
      </c>
      <c r="B85" s="8">
        <v>2120</v>
      </c>
      <c r="C85" s="151">
        <v>-112</v>
      </c>
      <c r="D85" s="151">
        <v>-910</v>
      </c>
      <c r="E85" s="151">
        <v>-1033</v>
      </c>
      <c r="F85" s="151">
        <v>-850</v>
      </c>
      <c r="G85" s="171">
        <v>-974</v>
      </c>
      <c r="H85" s="171">
        <v>-1042</v>
      </c>
      <c r="I85" s="171">
        <v>-1110</v>
      </c>
      <c r="J85" s="171">
        <v>-1188</v>
      </c>
    </row>
    <row r="86" spans="1:10" ht="37.5">
      <c r="A86" s="103" t="s">
        <v>369</v>
      </c>
      <c r="B86" s="8">
        <v>2130</v>
      </c>
      <c r="C86" s="151">
        <v>-136</v>
      </c>
      <c r="D86" s="151">
        <v>-890</v>
      </c>
      <c r="E86" s="151">
        <f>E88</f>
        <v>-742</v>
      </c>
      <c r="F86" s="151">
        <v>-890</v>
      </c>
      <c r="G86" s="171">
        <v>-1090</v>
      </c>
      <c r="H86" s="171">
        <v>-1165</v>
      </c>
      <c r="I86" s="171">
        <v>-1245</v>
      </c>
      <c r="J86" s="171">
        <v>-1335</v>
      </c>
    </row>
    <row r="87" spans="1:10" ht="75">
      <c r="A87" s="104" t="s">
        <v>392</v>
      </c>
      <c r="B87" s="8">
        <v>2131</v>
      </c>
      <c r="C87" s="124">
        <f>'ІІ. Розр. з бюджетом'!C36</f>
        <v>0</v>
      </c>
      <c r="D87" s="124" t="s">
        <v>430</v>
      </c>
      <c r="E87" s="124">
        <f>'ІІ. Розр. з бюджетом'!E36</f>
        <v>0</v>
      </c>
      <c r="F87" s="124" t="s">
        <v>430</v>
      </c>
      <c r="G87" s="166"/>
      <c r="H87" s="166"/>
      <c r="I87" s="166"/>
      <c r="J87" s="166"/>
    </row>
    <row r="88" spans="1:10" ht="37.5">
      <c r="A88" s="104" t="s">
        <v>370</v>
      </c>
      <c r="B88" s="8">
        <v>2133</v>
      </c>
      <c r="C88" s="124">
        <v>-136</v>
      </c>
      <c r="D88" s="124">
        <v>-833</v>
      </c>
      <c r="E88" s="124">
        <v>-742</v>
      </c>
      <c r="F88" s="124">
        <v>-750</v>
      </c>
      <c r="G88" s="171">
        <v>-891</v>
      </c>
      <c r="H88" s="171">
        <v>-954</v>
      </c>
      <c r="I88" s="171">
        <v>-1020</v>
      </c>
      <c r="J88" s="171">
        <v>-1091</v>
      </c>
    </row>
    <row r="89" spans="1:10" ht="25.5" customHeight="1">
      <c r="A89" s="103" t="s">
        <v>366</v>
      </c>
      <c r="B89" s="8">
        <v>2200</v>
      </c>
      <c r="C89" s="151">
        <v>-374</v>
      </c>
      <c r="D89" s="151">
        <v>-1934</v>
      </c>
      <c r="E89" s="151">
        <f>E77+E85+E86+-128</f>
        <v>-1911</v>
      </c>
      <c r="F89" s="151">
        <f>F77+F85+F86+-128</f>
        <v>-1874</v>
      </c>
      <c r="G89" s="171">
        <f t="shared" ref="G89:J89" si="3">G77+G85+G86</f>
        <v>-2089</v>
      </c>
      <c r="H89" s="171">
        <f t="shared" si="3"/>
        <v>-2238</v>
      </c>
      <c r="I89" s="171">
        <f t="shared" si="3"/>
        <v>-2392</v>
      </c>
      <c r="J89" s="171">
        <f t="shared" si="3"/>
        <v>-2568</v>
      </c>
    </row>
    <row r="90" spans="1:10" ht="21" customHeight="1">
      <c r="A90" s="221" t="s">
        <v>140</v>
      </c>
      <c r="B90" s="222"/>
      <c r="C90" s="221"/>
      <c r="D90" s="221"/>
      <c r="E90" s="221"/>
      <c r="F90" s="221"/>
      <c r="G90" s="221"/>
      <c r="H90" s="221"/>
      <c r="I90" s="221"/>
      <c r="J90" s="221"/>
    </row>
    <row r="91" spans="1:10" ht="20.100000000000001" customHeight="1">
      <c r="A91" s="131" t="s">
        <v>273</v>
      </c>
      <c r="B91" s="10">
        <v>3405</v>
      </c>
      <c r="C91" s="151">
        <v>8</v>
      </c>
      <c r="D91" s="151">
        <v>55</v>
      </c>
      <c r="E91" s="151">
        <v>81</v>
      </c>
      <c r="F91" s="151">
        <v>56</v>
      </c>
      <c r="G91" s="14" t="s">
        <v>187</v>
      </c>
      <c r="H91" s="14" t="s">
        <v>187</v>
      </c>
      <c r="I91" s="14" t="s">
        <v>187</v>
      </c>
      <c r="J91" s="14" t="s">
        <v>187</v>
      </c>
    </row>
    <row r="92" spans="1:10" ht="20.100000000000001" customHeight="1">
      <c r="A92" s="104" t="s">
        <v>361</v>
      </c>
      <c r="B92" s="132">
        <v>3030</v>
      </c>
      <c r="C92" s="124">
        <v>0</v>
      </c>
      <c r="D92" s="124">
        <v>0</v>
      </c>
      <c r="E92" s="124">
        <v>0</v>
      </c>
      <c r="F92" s="124">
        <v>0</v>
      </c>
      <c r="G92" s="166"/>
      <c r="H92" s="166"/>
      <c r="I92" s="166"/>
      <c r="J92" s="166"/>
    </row>
    <row r="93" spans="1:10" ht="20.100000000000001" customHeight="1">
      <c r="A93" s="104" t="s">
        <v>274</v>
      </c>
      <c r="B93" s="132">
        <v>3195</v>
      </c>
      <c r="C93" s="124">
        <v>172</v>
      </c>
      <c r="D93" s="124">
        <v>-40</v>
      </c>
      <c r="E93" s="124">
        <v>-25</v>
      </c>
      <c r="F93" s="124">
        <v>-46</v>
      </c>
      <c r="G93" s="14" t="s">
        <v>187</v>
      </c>
      <c r="H93" s="14" t="s">
        <v>187</v>
      </c>
      <c r="I93" s="14" t="s">
        <v>187</v>
      </c>
      <c r="J93" s="14" t="s">
        <v>187</v>
      </c>
    </row>
    <row r="94" spans="1:10" ht="20.100000000000001" customHeight="1">
      <c r="A94" s="104" t="s">
        <v>144</v>
      </c>
      <c r="B94" s="132">
        <v>3295</v>
      </c>
      <c r="C94" s="124">
        <f>'ІІІ. Рух грош. коштів'!C50</f>
        <v>0</v>
      </c>
      <c r="D94" s="124"/>
      <c r="E94" s="124">
        <f>'ІІІ. Рух грош. коштів'!E50</f>
        <v>0</v>
      </c>
      <c r="F94" s="124"/>
      <c r="G94" s="14" t="s">
        <v>187</v>
      </c>
      <c r="H94" s="14" t="s">
        <v>187</v>
      </c>
      <c r="I94" s="14" t="s">
        <v>187</v>
      </c>
      <c r="J94" s="14" t="s">
        <v>187</v>
      </c>
    </row>
    <row r="95" spans="1:10" ht="20.100000000000001" customHeight="1">
      <c r="A95" s="104" t="s">
        <v>275</v>
      </c>
      <c r="B95" s="10">
        <v>3395</v>
      </c>
      <c r="C95" s="124">
        <f>'ІІІ. Рух грош. коштів'!C67</f>
        <v>0</v>
      </c>
      <c r="D95" s="124">
        <v>0</v>
      </c>
      <c r="E95" s="124">
        <f>'ІІІ. Рух грош. коштів'!E67</f>
        <v>0</v>
      </c>
      <c r="F95" s="124">
        <f>'ІІІ. Рух грош. коштів'!F67</f>
        <v>0</v>
      </c>
      <c r="G95" s="14" t="s">
        <v>187</v>
      </c>
      <c r="H95" s="14" t="s">
        <v>187</v>
      </c>
      <c r="I95" s="14" t="s">
        <v>187</v>
      </c>
      <c r="J95" s="14" t="s">
        <v>187</v>
      </c>
    </row>
    <row r="96" spans="1:10" ht="20.100000000000001" customHeight="1">
      <c r="A96" s="104" t="s">
        <v>149</v>
      </c>
      <c r="B96" s="10">
        <v>3410</v>
      </c>
      <c r="C96" s="124">
        <f>'ІІІ. Рух грош. коштів'!C70</f>
        <v>0</v>
      </c>
      <c r="D96" s="124">
        <v>0</v>
      </c>
      <c r="E96" s="124">
        <f>'ІІІ. Рух грош. коштів'!E70</f>
        <v>0</v>
      </c>
      <c r="F96" s="124">
        <f>'ІІІ. Рух грош. коштів'!F70</f>
        <v>0</v>
      </c>
      <c r="G96" s="14" t="s">
        <v>187</v>
      </c>
      <c r="H96" s="14" t="s">
        <v>187</v>
      </c>
      <c r="I96" s="14" t="s">
        <v>187</v>
      </c>
      <c r="J96" s="14" t="s">
        <v>187</v>
      </c>
    </row>
    <row r="97" spans="1:10" ht="20.100000000000001" customHeight="1">
      <c r="A97" s="186" t="s">
        <v>276</v>
      </c>
      <c r="B97" s="10">
        <v>3415</v>
      </c>
      <c r="C97" s="156">
        <f>SUM(C91,C93:C96)</f>
        <v>180</v>
      </c>
      <c r="D97" s="156">
        <v>15</v>
      </c>
      <c r="E97" s="156">
        <f>SUM(E91,E93:E96)</f>
        <v>56</v>
      </c>
      <c r="F97" s="156">
        <f>SUM(F91,F93:F96)</f>
        <v>10</v>
      </c>
      <c r="G97" s="14" t="s">
        <v>187</v>
      </c>
      <c r="H97" s="14" t="s">
        <v>187</v>
      </c>
      <c r="I97" s="14" t="s">
        <v>187</v>
      </c>
      <c r="J97" s="14" t="s">
        <v>187</v>
      </c>
    </row>
    <row r="98" spans="1:10" ht="16.5" customHeight="1">
      <c r="A98" s="232" t="s">
        <v>179</v>
      </c>
      <c r="B98" s="233"/>
      <c r="C98" s="233"/>
      <c r="D98" s="233"/>
      <c r="E98" s="233"/>
      <c r="F98" s="233"/>
      <c r="G98" s="233"/>
      <c r="H98" s="233"/>
      <c r="I98" s="233"/>
      <c r="J98" s="234"/>
    </row>
    <row r="99" spans="1:10" ht="20.100000000000001" customHeight="1">
      <c r="A99" s="104" t="s">
        <v>178</v>
      </c>
      <c r="B99" s="10">
        <v>4000</v>
      </c>
      <c r="C99" s="124">
        <v>20</v>
      </c>
      <c r="D99" s="124">
        <v>30</v>
      </c>
      <c r="E99" s="124">
        <f>'IV. Кап. інвестиції'!E6</f>
        <v>0</v>
      </c>
      <c r="F99" s="124">
        <f>'IV. Кап. інвестиції'!F6</f>
        <v>0</v>
      </c>
      <c r="G99" s="168">
        <v>145</v>
      </c>
      <c r="H99" s="168">
        <v>175</v>
      </c>
      <c r="I99" s="168">
        <v>0</v>
      </c>
      <c r="J99" s="168">
        <v>0</v>
      </c>
    </row>
    <row r="100" spans="1:10" ht="19.5" customHeight="1">
      <c r="A100" s="224" t="s">
        <v>182</v>
      </c>
      <c r="B100" s="224"/>
      <c r="C100" s="224"/>
      <c r="D100" s="224"/>
      <c r="E100" s="224"/>
      <c r="F100" s="224"/>
      <c r="G100" s="224"/>
      <c r="H100" s="224"/>
      <c r="I100" s="224"/>
      <c r="J100" s="224"/>
    </row>
    <row r="101" spans="1:10" ht="19.5" customHeight="1">
      <c r="A101" s="133" t="s">
        <v>277</v>
      </c>
      <c r="B101" s="134">
        <v>5040</v>
      </c>
      <c r="C101" s="162">
        <f>(C73/C52)*100</f>
        <v>-1.1317591169484422</v>
      </c>
      <c r="D101" s="162">
        <v>0.31059473139307492</v>
      </c>
      <c r="E101" s="162">
        <f>(E73/E52)*100</f>
        <v>-6.8475073313782993</v>
      </c>
      <c r="F101" s="162">
        <f>(F73/F52)*100</f>
        <v>0.28818443804034583</v>
      </c>
      <c r="G101" s="162" t="s">
        <v>430</v>
      </c>
      <c r="H101" s="162" t="s">
        <v>430</v>
      </c>
      <c r="I101" s="162" t="s">
        <v>430</v>
      </c>
      <c r="J101" s="162" t="s">
        <v>430</v>
      </c>
    </row>
    <row r="102" spans="1:10" ht="20.100000000000001" customHeight="1">
      <c r="A102" s="133" t="s">
        <v>278</v>
      </c>
      <c r="B102" s="134">
        <v>5020</v>
      </c>
      <c r="C102" s="162">
        <v>-1.6</v>
      </c>
      <c r="D102" s="162">
        <v>0.51467784979031639</v>
      </c>
      <c r="E102" s="162">
        <f>(E73/F113)*100</f>
        <v>-8.9020205871139915</v>
      </c>
      <c r="F102" s="162">
        <f>(F73/D113)*100</f>
        <v>0.47655356462066339</v>
      </c>
      <c r="G102" s="14" t="s">
        <v>187</v>
      </c>
      <c r="H102" s="14" t="s">
        <v>187</v>
      </c>
      <c r="I102" s="14" t="s">
        <v>187</v>
      </c>
      <c r="J102" s="14" t="s">
        <v>187</v>
      </c>
    </row>
    <row r="103" spans="1:10" ht="20.100000000000001" customHeight="1">
      <c r="A103" s="104" t="s">
        <v>279</v>
      </c>
      <c r="B103" s="7">
        <v>5030</v>
      </c>
      <c r="C103" s="162">
        <v>-3.3</v>
      </c>
      <c r="D103" s="162">
        <v>8.6</v>
      </c>
      <c r="E103" s="162">
        <v>1.2</v>
      </c>
      <c r="F103" s="162">
        <v>8.6</v>
      </c>
      <c r="G103" s="14" t="s">
        <v>187</v>
      </c>
      <c r="H103" s="14" t="s">
        <v>187</v>
      </c>
      <c r="I103" s="14" t="s">
        <v>187</v>
      </c>
      <c r="J103" s="14" t="s">
        <v>187</v>
      </c>
    </row>
    <row r="104" spans="1:10" ht="20.100000000000001" customHeight="1">
      <c r="A104" s="135" t="s">
        <v>191</v>
      </c>
      <c r="B104" s="136">
        <v>5110</v>
      </c>
      <c r="C104" s="162">
        <v>1</v>
      </c>
      <c r="D104" s="162">
        <v>7.4</v>
      </c>
      <c r="E104" s="162">
        <v>1.1000000000000001</v>
      </c>
      <c r="F104" s="162">
        <v>7.4</v>
      </c>
      <c r="G104" s="14" t="s">
        <v>187</v>
      </c>
      <c r="H104" s="14" t="s">
        <v>187</v>
      </c>
      <c r="I104" s="14" t="s">
        <v>187</v>
      </c>
      <c r="J104" s="14" t="s">
        <v>187</v>
      </c>
    </row>
    <row r="105" spans="1:10" ht="20.100000000000001" customHeight="1">
      <c r="A105" s="135" t="s">
        <v>280</v>
      </c>
      <c r="B105" s="136">
        <v>5220</v>
      </c>
      <c r="C105" s="162">
        <f>C110/C109</f>
        <v>0.68676867686768672</v>
      </c>
      <c r="D105" s="162">
        <v>0.5</v>
      </c>
      <c r="E105" s="162">
        <v>0.4</v>
      </c>
      <c r="F105" s="162">
        <v>0.5</v>
      </c>
      <c r="G105" s="14" t="s">
        <v>187</v>
      </c>
      <c r="H105" s="14" t="s">
        <v>187</v>
      </c>
      <c r="I105" s="14" t="s">
        <v>187</v>
      </c>
      <c r="J105" s="14" t="s">
        <v>187</v>
      </c>
    </row>
    <row r="106" spans="1:10" ht="24.95" customHeight="1">
      <c r="A106" s="221" t="s">
        <v>181</v>
      </c>
      <c r="B106" s="221"/>
      <c r="C106" s="221"/>
      <c r="D106" s="221"/>
      <c r="E106" s="221"/>
      <c r="F106" s="221"/>
      <c r="G106" s="221"/>
      <c r="H106" s="221"/>
      <c r="I106" s="221"/>
      <c r="J106" s="221"/>
    </row>
    <row r="107" spans="1:10" ht="20.100000000000001" customHeight="1">
      <c r="A107" s="133" t="s">
        <v>281</v>
      </c>
      <c r="B107" s="134">
        <v>6000</v>
      </c>
      <c r="C107" s="166">
        <v>704</v>
      </c>
      <c r="D107" s="166">
        <v>980</v>
      </c>
      <c r="E107" s="166">
        <v>704</v>
      </c>
      <c r="F107" s="166">
        <v>704</v>
      </c>
      <c r="G107" s="14" t="s">
        <v>187</v>
      </c>
      <c r="H107" s="14" t="s">
        <v>187</v>
      </c>
      <c r="I107" s="14" t="s">
        <v>187</v>
      </c>
      <c r="J107" s="14" t="s">
        <v>187</v>
      </c>
    </row>
    <row r="108" spans="1:10" ht="20.100000000000001" customHeight="1">
      <c r="A108" s="133" t="s">
        <v>393</v>
      </c>
      <c r="B108" s="134">
        <v>6001</v>
      </c>
      <c r="C108" s="129">
        <v>696</v>
      </c>
      <c r="D108" s="129">
        <v>702</v>
      </c>
      <c r="E108" s="129">
        <v>696</v>
      </c>
      <c r="F108" s="129">
        <v>696</v>
      </c>
      <c r="G108" s="14" t="s">
        <v>187</v>
      </c>
      <c r="H108" s="14" t="s">
        <v>187</v>
      </c>
      <c r="I108" s="14" t="s">
        <v>187</v>
      </c>
      <c r="J108" s="14" t="s">
        <v>187</v>
      </c>
    </row>
    <row r="109" spans="1:10" ht="20.100000000000001" customHeight="1">
      <c r="A109" s="133" t="s">
        <v>282</v>
      </c>
      <c r="B109" s="134">
        <v>6002</v>
      </c>
      <c r="C109" s="166">
        <v>2222</v>
      </c>
      <c r="D109" s="166">
        <v>2222</v>
      </c>
      <c r="E109" s="166">
        <v>2222</v>
      </c>
      <c r="F109" s="166">
        <v>2222</v>
      </c>
      <c r="G109" s="14" t="s">
        <v>187</v>
      </c>
      <c r="H109" s="14" t="s">
        <v>187</v>
      </c>
      <c r="I109" s="14" t="s">
        <v>187</v>
      </c>
      <c r="J109" s="14" t="s">
        <v>187</v>
      </c>
    </row>
    <row r="110" spans="1:10" ht="20.100000000000001" customHeight="1">
      <c r="A110" s="133" t="s">
        <v>283</v>
      </c>
      <c r="B110" s="134">
        <v>6003</v>
      </c>
      <c r="C110" s="166">
        <v>1526</v>
      </c>
      <c r="D110" s="166">
        <v>1520</v>
      </c>
      <c r="E110" s="166">
        <v>1514</v>
      </c>
      <c r="F110" s="166">
        <v>1520</v>
      </c>
      <c r="G110" s="14" t="s">
        <v>187</v>
      </c>
      <c r="H110" s="14" t="s">
        <v>187</v>
      </c>
      <c r="I110" s="14" t="s">
        <v>187</v>
      </c>
      <c r="J110" s="14" t="s">
        <v>187</v>
      </c>
    </row>
    <row r="111" spans="1:10" ht="20.100000000000001" customHeight="1">
      <c r="A111" s="104" t="s">
        <v>284</v>
      </c>
      <c r="B111" s="7">
        <v>6010</v>
      </c>
      <c r="C111" s="166">
        <v>4308</v>
      </c>
      <c r="D111" s="166">
        <v>4593</v>
      </c>
      <c r="E111" s="166">
        <v>4953</v>
      </c>
      <c r="F111" s="166">
        <v>4593</v>
      </c>
      <c r="G111" s="14" t="s">
        <v>187</v>
      </c>
      <c r="H111" s="14" t="s">
        <v>187</v>
      </c>
      <c r="I111" s="14" t="s">
        <v>187</v>
      </c>
      <c r="J111" s="14" t="s">
        <v>187</v>
      </c>
    </row>
    <row r="112" spans="1:10" ht="20.100000000000001" customHeight="1">
      <c r="A112" s="104" t="s">
        <v>394</v>
      </c>
      <c r="B112" s="7">
        <v>6011</v>
      </c>
      <c r="C112" s="166">
        <v>6</v>
      </c>
      <c r="D112" s="166">
        <v>15</v>
      </c>
      <c r="E112" s="166">
        <v>20</v>
      </c>
      <c r="F112" s="166">
        <v>15</v>
      </c>
      <c r="G112" s="14" t="s">
        <v>187</v>
      </c>
      <c r="H112" s="14" t="s">
        <v>187</v>
      </c>
      <c r="I112" s="14" t="s">
        <v>187</v>
      </c>
      <c r="J112" s="14" t="s">
        <v>187</v>
      </c>
    </row>
    <row r="113" spans="1:10" s="6" customFormat="1" ht="20.100000000000001" customHeight="1">
      <c r="A113" s="103" t="s">
        <v>215</v>
      </c>
      <c r="B113" s="7">
        <v>6020</v>
      </c>
      <c r="C113" s="166">
        <f>C107+C111</f>
        <v>5012</v>
      </c>
      <c r="D113" s="166">
        <v>5246</v>
      </c>
      <c r="E113" s="166">
        <v>5246</v>
      </c>
      <c r="F113" s="166">
        <v>5246</v>
      </c>
      <c r="G113" s="14" t="s">
        <v>187</v>
      </c>
      <c r="H113" s="14" t="s">
        <v>187</v>
      </c>
      <c r="I113" s="14" t="s">
        <v>187</v>
      </c>
      <c r="J113" s="14" t="s">
        <v>187</v>
      </c>
    </row>
    <row r="114" spans="1:10" ht="20.100000000000001" customHeight="1">
      <c r="A114" s="104" t="s">
        <v>150</v>
      </c>
      <c r="B114" s="7">
        <v>6030</v>
      </c>
      <c r="C114" s="166" t="s">
        <v>430</v>
      </c>
      <c r="D114" s="166">
        <v>0</v>
      </c>
      <c r="E114" s="166">
        <v>0</v>
      </c>
      <c r="F114" s="166">
        <v>0</v>
      </c>
      <c r="G114" s="14" t="s">
        <v>187</v>
      </c>
      <c r="H114" s="14" t="s">
        <v>187</v>
      </c>
      <c r="I114" s="14" t="s">
        <v>187</v>
      </c>
      <c r="J114" s="14" t="s">
        <v>187</v>
      </c>
    </row>
    <row r="115" spans="1:10" ht="20.100000000000001" customHeight="1">
      <c r="A115" s="104" t="s">
        <v>151</v>
      </c>
      <c r="B115" s="7">
        <v>6040</v>
      </c>
      <c r="C115" s="166">
        <v>2527</v>
      </c>
      <c r="D115" s="166">
        <v>485</v>
      </c>
      <c r="E115" s="166">
        <v>2573</v>
      </c>
      <c r="F115" s="166">
        <v>485</v>
      </c>
      <c r="G115" s="14" t="s">
        <v>187</v>
      </c>
      <c r="H115" s="14" t="s">
        <v>187</v>
      </c>
      <c r="I115" s="14" t="s">
        <v>187</v>
      </c>
      <c r="J115" s="14" t="s">
        <v>187</v>
      </c>
    </row>
    <row r="116" spans="1:10" s="6" customFormat="1" ht="20.100000000000001" customHeight="1">
      <c r="A116" s="103" t="s">
        <v>214</v>
      </c>
      <c r="B116" s="7">
        <v>6050</v>
      </c>
      <c r="C116" s="158">
        <f>SUM(C114:C115)</f>
        <v>2527</v>
      </c>
      <c r="D116" s="158">
        <v>485</v>
      </c>
      <c r="E116" s="158">
        <f>E114+E115</f>
        <v>2573</v>
      </c>
      <c r="F116" s="158">
        <f>F114+F115</f>
        <v>485</v>
      </c>
      <c r="G116" s="14" t="s">
        <v>187</v>
      </c>
      <c r="H116" s="14" t="s">
        <v>187</v>
      </c>
      <c r="I116" s="14" t="s">
        <v>187</v>
      </c>
      <c r="J116" s="14" t="s">
        <v>187</v>
      </c>
    </row>
    <row r="117" spans="1:10" ht="20.100000000000001" customHeight="1">
      <c r="A117" s="104" t="s">
        <v>395</v>
      </c>
      <c r="B117" s="7">
        <v>6060</v>
      </c>
      <c r="C117" s="166" t="s">
        <v>430</v>
      </c>
      <c r="D117" s="166" t="s">
        <v>430</v>
      </c>
      <c r="E117" s="166">
        <v>0</v>
      </c>
      <c r="F117" s="166" t="s">
        <v>430</v>
      </c>
      <c r="G117" s="166"/>
      <c r="H117" s="166"/>
      <c r="I117" s="166"/>
      <c r="J117" s="166"/>
    </row>
    <row r="118" spans="1:10" ht="20.100000000000001" customHeight="1">
      <c r="A118" s="104" t="s">
        <v>396</v>
      </c>
      <c r="B118" s="7">
        <v>6070</v>
      </c>
      <c r="C118" s="166" t="s">
        <v>430</v>
      </c>
      <c r="D118" s="166" t="s">
        <v>430</v>
      </c>
      <c r="E118" s="166">
        <v>0</v>
      </c>
      <c r="F118" s="166" t="s">
        <v>430</v>
      </c>
      <c r="G118" s="14" t="s">
        <v>187</v>
      </c>
      <c r="H118" s="14" t="s">
        <v>187</v>
      </c>
      <c r="I118" s="14" t="s">
        <v>187</v>
      </c>
      <c r="J118" s="14" t="s">
        <v>187</v>
      </c>
    </row>
    <row r="119" spans="1:10" s="6" customFormat="1" ht="20.100000000000001" customHeight="1">
      <c r="A119" s="103" t="s">
        <v>138</v>
      </c>
      <c r="B119" s="7">
        <v>6080</v>
      </c>
      <c r="C119" s="166">
        <v>2485</v>
      </c>
      <c r="D119" s="166">
        <v>3418</v>
      </c>
      <c r="E119" s="166">
        <f>2838+50</f>
        <v>2888</v>
      </c>
      <c r="F119" s="166">
        <v>3418</v>
      </c>
      <c r="G119" s="14" t="s">
        <v>187</v>
      </c>
      <c r="H119" s="14" t="s">
        <v>187</v>
      </c>
      <c r="I119" s="14" t="s">
        <v>187</v>
      </c>
      <c r="J119" s="14" t="s">
        <v>187</v>
      </c>
    </row>
    <row r="120" spans="1:10" s="6" customFormat="1" ht="20.100000000000001" customHeight="1">
      <c r="A120" s="221" t="s">
        <v>285</v>
      </c>
      <c r="B120" s="221"/>
      <c r="C120" s="221"/>
      <c r="D120" s="221"/>
      <c r="E120" s="221"/>
      <c r="F120" s="221"/>
      <c r="G120" s="221"/>
      <c r="H120" s="221"/>
      <c r="I120" s="221"/>
      <c r="J120" s="221"/>
    </row>
    <row r="121" spans="1:10" s="6" customFormat="1" ht="20.100000000000001" customHeight="1">
      <c r="A121" s="131" t="s">
        <v>362</v>
      </c>
      <c r="B121" s="137" t="s">
        <v>286</v>
      </c>
      <c r="C121" s="156">
        <f t="shared" ref="C121:J121" si="4">SUM(C122:C124)</f>
        <v>0</v>
      </c>
      <c r="D121" s="156">
        <f t="shared" si="4"/>
        <v>0</v>
      </c>
      <c r="E121" s="156">
        <f t="shared" si="4"/>
        <v>0</v>
      </c>
      <c r="F121" s="156">
        <f t="shared" si="4"/>
        <v>0</v>
      </c>
      <c r="G121" s="156">
        <f t="shared" si="4"/>
        <v>0</v>
      </c>
      <c r="H121" s="156">
        <f t="shared" si="4"/>
        <v>0</v>
      </c>
      <c r="I121" s="156">
        <f t="shared" si="4"/>
        <v>0</v>
      </c>
      <c r="J121" s="156">
        <f t="shared" si="4"/>
        <v>0</v>
      </c>
    </row>
    <row r="122" spans="1:10" s="6" customFormat="1" ht="20.100000000000001" customHeight="1">
      <c r="A122" s="104" t="s">
        <v>397</v>
      </c>
      <c r="B122" s="138" t="s">
        <v>287</v>
      </c>
      <c r="C122" s="166"/>
      <c r="D122" s="166"/>
      <c r="E122" s="166"/>
      <c r="F122" s="157" t="str">
        <f>'6.1. Інша інфо_1'!G69</f>
        <v>-</v>
      </c>
      <c r="G122" s="166"/>
      <c r="H122" s="166"/>
      <c r="I122" s="166"/>
      <c r="J122" s="166"/>
    </row>
    <row r="123" spans="1:10" s="6" customFormat="1" ht="20.100000000000001" customHeight="1">
      <c r="A123" s="104" t="s">
        <v>398</v>
      </c>
      <c r="B123" s="138" t="s">
        <v>288</v>
      </c>
      <c r="C123" s="166"/>
      <c r="D123" s="166"/>
      <c r="E123" s="166"/>
      <c r="F123" s="157" t="str">
        <f>'6.1. Інша інфо_1'!G72</f>
        <v>-</v>
      </c>
      <c r="G123" s="166"/>
      <c r="H123" s="166"/>
      <c r="I123" s="166"/>
      <c r="J123" s="166"/>
    </row>
    <row r="124" spans="1:10" s="6" customFormat="1" ht="20.100000000000001" customHeight="1">
      <c r="A124" s="104" t="s">
        <v>399</v>
      </c>
      <c r="B124" s="138" t="s">
        <v>289</v>
      </c>
      <c r="C124" s="166"/>
      <c r="D124" s="166"/>
      <c r="E124" s="166"/>
      <c r="F124" s="157" t="str">
        <f>'6.1. Інша інфо_1'!G75</f>
        <v>-</v>
      </c>
      <c r="G124" s="166"/>
      <c r="H124" s="166"/>
      <c r="I124" s="166"/>
      <c r="J124" s="166"/>
    </row>
    <row r="125" spans="1:10" s="6" customFormat="1" ht="20.100000000000001" customHeight="1">
      <c r="A125" s="103" t="s">
        <v>363</v>
      </c>
      <c r="B125" s="138" t="s">
        <v>290</v>
      </c>
      <c r="C125" s="156">
        <v>0</v>
      </c>
      <c r="D125" s="156">
        <v>1980</v>
      </c>
      <c r="E125" s="156">
        <f t="shared" ref="E125:J125" si="5">SUM(E126:E128)</f>
        <v>128</v>
      </c>
      <c r="F125" s="156">
        <f>SUM(F126:F128)</f>
        <v>1980</v>
      </c>
      <c r="G125" s="156">
        <f t="shared" si="5"/>
        <v>128</v>
      </c>
      <c r="H125" s="156">
        <f t="shared" si="5"/>
        <v>128</v>
      </c>
      <c r="I125" s="156">
        <f t="shared" si="5"/>
        <v>128</v>
      </c>
      <c r="J125" s="156">
        <f t="shared" si="5"/>
        <v>128</v>
      </c>
    </row>
    <row r="126" spans="1:10" s="6" customFormat="1" ht="20.100000000000001" customHeight="1">
      <c r="A126" s="104" t="s">
        <v>397</v>
      </c>
      <c r="B126" s="138" t="s">
        <v>291</v>
      </c>
      <c r="C126" s="166"/>
      <c r="D126" s="166"/>
      <c r="E126" s="166"/>
      <c r="F126" s="157" t="str">
        <f>'6.1. Інша інфо_1'!J69</f>
        <v>-</v>
      </c>
      <c r="G126" s="166"/>
      <c r="H126" s="166"/>
      <c r="I126" s="166"/>
      <c r="J126" s="166"/>
    </row>
    <row r="127" spans="1:10" s="6" customFormat="1" ht="19.5" customHeight="1">
      <c r="A127" s="104" t="s">
        <v>398</v>
      </c>
      <c r="B127" s="138" t="s">
        <v>292</v>
      </c>
      <c r="C127" s="166">
        <v>0</v>
      </c>
      <c r="D127" s="166">
        <v>0</v>
      </c>
      <c r="E127" s="166">
        <v>128</v>
      </c>
      <c r="F127" s="157">
        <v>0</v>
      </c>
      <c r="G127" s="166">
        <v>128</v>
      </c>
      <c r="H127" s="166">
        <v>128</v>
      </c>
      <c r="I127" s="166">
        <v>128</v>
      </c>
      <c r="J127" s="166">
        <v>128</v>
      </c>
    </row>
    <row r="128" spans="1:10" ht="19.5" customHeight="1">
      <c r="A128" s="135" t="s">
        <v>399</v>
      </c>
      <c r="B128" s="139" t="s">
        <v>293</v>
      </c>
      <c r="C128" s="166"/>
      <c r="D128" s="166">
        <v>1980</v>
      </c>
      <c r="E128" s="166"/>
      <c r="F128" s="157">
        <v>1980</v>
      </c>
      <c r="G128" s="166"/>
      <c r="H128" s="166"/>
      <c r="I128" s="166"/>
      <c r="J128" s="166"/>
    </row>
    <row r="129" spans="1:10" ht="15" customHeight="1">
      <c r="A129" s="221"/>
      <c r="B129" s="221"/>
      <c r="C129" s="221"/>
      <c r="D129" s="221"/>
      <c r="E129" s="221"/>
      <c r="F129" s="221"/>
      <c r="G129" s="221"/>
      <c r="H129" s="221"/>
      <c r="I129" s="221"/>
      <c r="J129" s="221"/>
    </row>
    <row r="130" spans="1:10" s="29" customFormat="1" ht="56.25">
      <c r="A130" s="103" t="s">
        <v>352</v>
      </c>
      <c r="B130" s="138" t="s">
        <v>294</v>
      </c>
      <c r="C130" s="156">
        <f>C131+C132+C133</f>
        <v>36</v>
      </c>
      <c r="D130" s="156">
        <f>D131+D132+D133</f>
        <v>36</v>
      </c>
      <c r="E130" s="156">
        <v>36</v>
      </c>
      <c r="F130" s="156">
        <f>F131+F132+F133</f>
        <v>36</v>
      </c>
      <c r="G130" s="14" t="s">
        <v>187</v>
      </c>
      <c r="H130" s="14" t="s">
        <v>187</v>
      </c>
      <c r="I130" s="14" t="s">
        <v>187</v>
      </c>
      <c r="J130" s="14" t="s">
        <v>187</v>
      </c>
    </row>
    <row r="131" spans="1:10" s="29" customFormat="1">
      <c r="A131" s="9" t="s">
        <v>210</v>
      </c>
      <c r="B131" s="138" t="s">
        <v>295</v>
      </c>
      <c r="C131" s="124">
        <v>1</v>
      </c>
      <c r="D131" s="124">
        <v>1</v>
      </c>
      <c r="E131" s="124">
        <v>1</v>
      </c>
      <c r="F131" s="124">
        <v>1</v>
      </c>
      <c r="G131" s="14" t="s">
        <v>187</v>
      </c>
      <c r="H131" s="14" t="s">
        <v>187</v>
      </c>
      <c r="I131" s="14" t="s">
        <v>187</v>
      </c>
      <c r="J131" s="14" t="s">
        <v>187</v>
      </c>
    </row>
    <row r="132" spans="1:10" s="29" customFormat="1">
      <c r="A132" s="9" t="s">
        <v>220</v>
      </c>
      <c r="B132" s="138" t="s">
        <v>296</v>
      </c>
      <c r="C132" s="124">
        <v>3</v>
      </c>
      <c r="D132" s="124">
        <v>3</v>
      </c>
      <c r="E132" s="124">
        <v>3</v>
      </c>
      <c r="F132" s="124">
        <v>3</v>
      </c>
      <c r="G132" s="14" t="s">
        <v>187</v>
      </c>
      <c r="H132" s="14" t="s">
        <v>187</v>
      </c>
      <c r="I132" s="14" t="s">
        <v>187</v>
      </c>
      <c r="J132" s="14" t="s">
        <v>187</v>
      </c>
    </row>
    <row r="133" spans="1:10" s="29" customFormat="1">
      <c r="A133" s="9" t="s">
        <v>211</v>
      </c>
      <c r="B133" s="138" t="s">
        <v>297</v>
      </c>
      <c r="C133" s="124">
        <v>32</v>
      </c>
      <c r="D133" s="124">
        <v>32</v>
      </c>
      <c r="E133" s="124">
        <v>32</v>
      </c>
      <c r="F133" s="124">
        <v>32</v>
      </c>
      <c r="G133" s="14" t="s">
        <v>187</v>
      </c>
      <c r="H133" s="14" t="s">
        <v>187</v>
      </c>
      <c r="I133" s="14" t="s">
        <v>187</v>
      </c>
      <c r="J133" s="14" t="s">
        <v>187</v>
      </c>
    </row>
    <row r="134" spans="1:10" s="29" customFormat="1">
      <c r="A134" s="103" t="s">
        <v>5</v>
      </c>
      <c r="B134" s="138" t="s">
        <v>298</v>
      </c>
      <c r="C134" s="156">
        <v>1024</v>
      </c>
      <c r="D134" s="156">
        <v>5324</v>
      </c>
      <c r="E134" s="156">
        <v>1482</v>
      </c>
      <c r="F134" s="156">
        <v>5324</v>
      </c>
      <c r="G134" s="14" t="s">
        <v>187</v>
      </c>
      <c r="H134" s="14" t="s">
        <v>187</v>
      </c>
      <c r="I134" s="14" t="s">
        <v>187</v>
      </c>
      <c r="J134" s="14" t="s">
        <v>187</v>
      </c>
    </row>
    <row r="135" spans="1:10" s="29" customFormat="1" ht="37.5">
      <c r="A135" s="103" t="s">
        <v>400</v>
      </c>
      <c r="B135" s="138" t="s">
        <v>299</v>
      </c>
      <c r="C135" s="190">
        <v>12816.7</v>
      </c>
      <c r="D135" s="190">
        <f>D134/D130*1000/12</f>
        <v>12324.074074074073</v>
      </c>
      <c r="E135" s="190">
        <v>12920.4</v>
      </c>
      <c r="F135" s="190">
        <f>F134/F130*1000/12</f>
        <v>12324.074074074073</v>
      </c>
      <c r="G135" s="14" t="s">
        <v>187</v>
      </c>
      <c r="H135" s="14" t="s">
        <v>187</v>
      </c>
      <c r="I135" s="14" t="s">
        <v>187</v>
      </c>
      <c r="J135" s="14" t="s">
        <v>187</v>
      </c>
    </row>
    <row r="136" spans="1:10" s="29" customFormat="1">
      <c r="A136" s="9" t="s">
        <v>210</v>
      </c>
      <c r="B136" s="138" t="s">
        <v>300</v>
      </c>
      <c r="C136" s="191">
        <v>22797</v>
      </c>
      <c r="D136" s="191">
        <v>25500</v>
      </c>
      <c r="E136" s="191">
        <v>22797</v>
      </c>
      <c r="F136" s="191">
        <v>25500</v>
      </c>
      <c r="G136" s="14" t="s">
        <v>187</v>
      </c>
      <c r="H136" s="14" t="s">
        <v>187</v>
      </c>
      <c r="I136" s="14" t="s">
        <v>187</v>
      </c>
      <c r="J136" s="14" t="s">
        <v>187</v>
      </c>
    </row>
    <row r="137" spans="1:10" s="29" customFormat="1">
      <c r="A137" s="9" t="s">
        <v>220</v>
      </c>
      <c r="B137" s="138" t="s">
        <v>301</v>
      </c>
      <c r="C137" s="191">
        <v>21055</v>
      </c>
      <c r="D137" s="191">
        <v>18667</v>
      </c>
      <c r="E137" s="191">
        <v>21154</v>
      </c>
      <c r="F137" s="191">
        <v>18720</v>
      </c>
      <c r="G137" s="14" t="s">
        <v>187</v>
      </c>
      <c r="H137" s="14" t="s">
        <v>187</v>
      </c>
      <c r="I137" s="14" t="s">
        <v>187</v>
      </c>
      <c r="J137" s="14" t="s">
        <v>187</v>
      </c>
    </row>
    <row r="138" spans="1:10" s="29" customFormat="1">
      <c r="A138" s="9" t="s">
        <v>211</v>
      </c>
      <c r="B138" s="138" t="s">
        <v>302</v>
      </c>
      <c r="C138" s="191">
        <v>11409</v>
      </c>
      <c r="D138" s="191">
        <v>11317.7</v>
      </c>
      <c r="E138" s="191">
        <v>11415</v>
      </c>
      <c r="F138" s="191">
        <v>11420</v>
      </c>
      <c r="G138" s="14" t="s">
        <v>187</v>
      </c>
      <c r="H138" s="14" t="s">
        <v>187</v>
      </c>
      <c r="I138" s="14" t="s">
        <v>187</v>
      </c>
      <c r="J138" s="14" t="s">
        <v>187</v>
      </c>
    </row>
    <row r="139" spans="1:10" s="29" customFormat="1">
      <c r="A139" s="78"/>
      <c r="C139" s="65"/>
      <c r="D139" s="79"/>
      <c r="E139" s="79"/>
      <c r="F139" s="79"/>
      <c r="G139" s="38"/>
      <c r="H139" s="38"/>
      <c r="I139" s="38"/>
      <c r="J139" s="38"/>
    </row>
    <row r="140" spans="1:10" s="29" customFormat="1">
      <c r="A140" s="78"/>
      <c r="C140" s="65"/>
      <c r="D140" s="79"/>
      <c r="E140" s="79"/>
      <c r="F140" s="79"/>
      <c r="G140" s="38"/>
      <c r="H140" s="38"/>
      <c r="I140" s="38"/>
      <c r="J140" s="38"/>
    </row>
    <row r="141" spans="1:10" s="29" customFormat="1">
      <c r="A141" s="68" t="s">
        <v>459</v>
      </c>
      <c r="B141" s="1"/>
      <c r="C141" s="218" t="s">
        <v>101</v>
      </c>
      <c r="D141" s="219"/>
      <c r="E141" s="219"/>
      <c r="F141" s="219"/>
      <c r="G141" s="16"/>
      <c r="H141" s="220" t="s">
        <v>467</v>
      </c>
      <c r="I141" s="216"/>
      <c r="J141" s="216"/>
    </row>
    <row r="142" spans="1:10" s="29" customFormat="1">
      <c r="A142" s="29" t="s">
        <v>76</v>
      </c>
      <c r="B142" s="3"/>
      <c r="C142" s="216" t="s">
        <v>77</v>
      </c>
      <c r="D142" s="216"/>
      <c r="E142" s="216"/>
      <c r="F142" s="216"/>
      <c r="G142" s="32"/>
      <c r="H142" s="217" t="s">
        <v>97</v>
      </c>
      <c r="I142" s="217"/>
      <c r="J142" s="217"/>
    </row>
    <row r="143" spans="1:10" s="29" customFormat="1">
      <c r="A143" s="60"/>
      <c r="F143" s="3"/>
      <c r="G143" s="3"/>
      <c r="H143" s="3"/>
      <c r="I143" s="3"/>
      <c r="J143" s="3"/>
    </row>
    <row r="144" spans="1:10" s="29" customFormat="1">
      <c r="A144" s="60"/>
      <c r="F144" s="3"/>
      <c r="G144" s="3"/>
      <c r="H144" s="3"/>
      <c r="I144" s="3"/>
      <c r="J144" s="3"/>
    </row>
    <row r="145" spans="1:10" s="29" customFormat="1">
      <c r="A145" s="60"/>
      <c r="F145" s="3"/>
      <c r="G145" s="3"/>
      <c r="H145" s="3"/>
      <c r="I145" s="3"/>
      <c r="J145" s="3"/>
    </row>
    <row r="146" spans="1:10" s="29" customFormat="1">
      <c r="A146" s="60"/>
      <c r="F146" s="3"/>
      <c r="G146" s="3"/>
      <c r="H146" s="3"/>
      <c r="I146" s="3"/>
      <c r="J146" s="3"/>
    </row>
    <row r="147" spans="1:10" s="29" customFormat="1">
      <c r="A147" s="60"/>
      <c r="F147" s="3"/>
      <c r="G147" s="3"/>
      <c r="H147" s="3"/>
      <c r="I147" s="3"/>
      <c r="J147" s="3"/>
    </row>
    <row r="148" spans="1:10" s="29" customFormat="1">
      <c r="A148" s="60"/>
      <c r="F148" s="3"/>
      <c r="G148" s="3"/>
      <c r="H148" s="3"/>
      <c r="I148" s="3"/>
      <c r="J148" s="3"/>
    </row>
    <row r="149" spans="1:10" s="29" customFormat="1">
      <c r="A149" s="60"/>
      <c r="F149" s="3"/>
      <c r="G149" s="3"/>
      <c r="H149" s="3"/>
      <c r="I149" s="3"/>
      <c r="J149" s="3"/>
    </row>
    <row r="150" spans="1:10" s="29" customFormat="1">
      <c r="A150" s="60"/>
      <c r="F150" s="3"/>
      <c r="G150" s="3"/>
      <c r="H150" s="3"/>
      <c r="I150" s="3"/>
      <c r="J150" s="3"/>
    </row>
    <row r="151" spans="1:10" s="29" customFormat="1">
      <c r="A151" s="60"/>
      <c r="F151" s="3"/>
      <c r="G151" s="3"/>
      <c r="H151" s="3"/>
      <c r="I151" s="3"/>
      <c r="J151" s="3"/>
    </row>
    <row r="152" spans="1:10" s="29" customFormat="1">
      <c r="A152" s="60"/>
      <c r="F152" s="3"/>
      <c r="G152" s="3"/>
      <c r="H152" s="3"/>
      <c r="I152" s="3"/>
      <c r="J152" s="3"/>
    </row>
    <row r="153" spans="1:10" s="29" customFormat="1">
      <c r="A153" s="60"/>
      <c r="F153" s="3"/>
      <c r="G153" s="3"/>
      <c r="H153" s="3"/>
      <c r="I153" s="3"/>
      <c r="J153" s="3"/>
    </row>
    <row r="154" spans="1:10" s="29" customFormat="1">
      <c r="A154" s="60"/>
      <c r="F154" s="3"/>
      <c r="G154" s="3"/>
      <c r="H154" s="3"/>
      <c r="I154" s="3"/>
      <c r="J154" s="3"/>
    </row>
    <row r="155" spans="1:10" s="29" customFormat="1">
      <c r="A155" s="60"/>
      <c r="F155" s="3"/>
      <c r="G155" s="3"/>
      <c r="H155" s="3"/>
      <c r="I155" s="3"/>
      <c r="J155" s="3"/>
    </row>
    <row r="156" spans="1:10" s="29" customFormat="1">
      <c r="A156" s="60"/>
      <c r="F156" s="3"/>
      <c r="G156" s="3"/>
      <c r="H156" s="3"/>
      <c r="I156" s="3"/>
      <c r="J156" s="3"/>
    </row>
    <row r="157" spans="1:10" s="29" customFormat="1">
      <c r="A157" s="60"/>
      <c r="F157" s="3"/>
      <c r="G157" s="3"/>
      <c r="H157" s="3"/>
      <c r="I157" s="3"/>
      <c r="J157" s="3"/>
    </row>
    <row r="158" spans="1:10" s="29" customFormat="1">
      <c r="A158" s="60"/>
      <c r="F158" s="3"/>
      <c r="G158" s="3"/>
      <c r="H158" s="3"/>
      <c r="I158" s="3"/>
      <c r="J158" s="3"/>
    </row>
    <row r="159" spans="1:10" s="29" customFormat="1">
      <c r="A159" s="60"/>
      <c r="F159" s="3"/>
      <c r="G159" s="3"/>
      <c r="H159" s="3"/>
      <c r="I159" s="3"/>
      <c r="J159" s="3"/>
    </row>
    <row r="160" spans="1:10" s="29" customFormat="1">
      <c r="A160" s="60"/>
      <c r="F160" s="3"/>
      <c r="G160" s="3"/>
      <c r="H160" s="3"/>
      <c r="I160" s="3"/>
      <c r="J160" s="3"/>
    </row>
    <row r="161" spans="1:10" s="29" customFormat="1">
      <c r="A161" s="60"/>
      <c r="F161" s="3"/>
      <c r="G161" s="3"/>
      <c r="H161" s="3"/>
      <c r="I161" s="3"/>
      <c r="J161" s="3"/>
    </row>
    <row r="162" spans="1:10" s="29" customFormat="1">
      <c r="A162" s="60"/>
      <c r="F162" s="3"/>
      <c r="G162" s="3"/>
      <c r="H162" s="3"/>
      <c r="I162" s="3"/>
      <c r="J162" s="3"/>
    </row>
    <row r="163" spans="1:10" s="29" customFormat="1">
      <c r="A163" s="60"/>
      <c r="F163" s="3"/>
      <c r="G163" s="3"/>
      <c r="H163" s="3"/>
      <c r="I163" s="3"/>
      <c r="J163" s="3"/>
    </row>
    <row r="164" spans="1:10" s="29" customFormat="1">
      <c r="A164" s="60"/>
      <c r="F164" s="3"/>
      <c r="G164" s="3"/>
      <c r="H164" s="3"/>
      <c r="I164" s="3"/>
      <c r="J164" s="3"/>
    </row>
    <row r="165" spans="1:10" s="29" customFormat="1">
      <c r="A165" s="60"/>
      <c r="F165" s="3"/>
      <c r="G165" s="3"/>
      <c r="H165" s="3"/>
      <c r="I165" s="3"/>
      <c r="J165" s="3"/>
    </row>
    <row r="166" spans="1:10" s="29" customFormat="1">
      <c r="A166" s="60"/>
      <c r="F166" s="3"/>
      <c r="G166" s="3"/>
      <c r="H166" s="3"/>
      <c r="I166" s="3"/>
      <c r="J166" s="3"/>
    </row>
    <row r="167" spans="1:10" s="29" customFormat="1">
      <c r="A167" s="60"/>
      <c r="F167" s="3"/>
      <c r="G167" s="3"/>
      <c r="H167" s="3"/>
      <c r="I167" s="3"/>
      <c r="J167" s="3"/>
    </row>
    <row r="168" spans="1:10" s="29" customFormat="1">
      <c r="A168" s="60"/>
      <c r="F168" s="3"/>
      <c r="G168" s="3"/>
      <c r="H168" s="3"/>
      <c r="I168" s="3"/>
      <c r="J168" s="3"/>
    </row>
    <row r="169" spans="1:10" s="29" customFormat="1">
      <c r="A169" s="60"/>
      <c r="F169" s="3"/>
      <c r="G169" s="3"/>
      <c r="H169" s="3"/>
      <c r="I169" s="3"/>
      <c r="J169" s="3"/>
    </row>
    <row r="170" spans="1:10" s="29" customFormat="1">
      <c r="A170" s="60"/>
      <c r="F170" s="3"/>
      <c r="G170" s="3"/>
      <c r="H170" s="3"/>
      <c r="I170" s="3"/>
      <c r="J170" s="3"/>
    </row>
    <row r="171" spans="1:10" s="29" customFormat="1">
      <c r="A171" s="60"/>
      <c r="F171" s="3"/>
      <c r="G171" s="3"/>
      <c r="H171" s="3"/>
      <c r="I171" s="3"/>
      <c r="J171" s="3"/>
    </row>
    <row r="172" spans="1:10" s="29" customFormat="1">
      <c r="A172" s="60"/>
      <c r="F172" s="3"/>
      <c r="G172" s="3"/>
      <c r="H172" s="3"/>
      <c r="I172" s="3"/>
      <c r="J172" s="3"/>
    </row>
    <row r="173" spans="1:10" s="29" customFormat="1">
      <c r="A173" s="60"/>
      <c r="F173" s="3"/>
      <c r="G173" s="3"/>
      <c r="H173" s="3"/>
      <c r="I173" s="3"/>
      <c r="J173" s="3"/>
    </row>
    <row r="174" spans="1:10" s="29" customFormat="1">
      <c r="A174" s="60"/>
      <c r="F174" s="3"/>
      <c r="G174" s="3"/>
      <c r="H174" s="3"/>
      <c r="I174" s="3"/>
      <c r="J174" s="3"/>
    </row>
    <row r="175" spans="1:10" s="29" customFormat="1">
      <c r="A175" s="60"/>
      <c r="F175" s="3"/>
      <c r="G175" s="3"/>
      <c r="H175" s="3"/>
      <c r="I175" s="3"/>
      <c r="J175" s="3"/>
    </row>
    <row r="176" spans="1:10" s="29" customFormat="1">
      <c r="A176" s="60"/>
      <c r="F176" s="3"/>
      <c r="G176" s="3"/>
      <c r="H176" s="3"/>
      <c r="I176" s="3"/>
      <c r="J176" s="3"/>
    </row>
    <row r="177" spans="1:10" s="29" customFormat="1">
      <c r="A177" s="60"/>
      <c r="F177" s="3"/>
      <c r="G177" s="3"/>
      <c r="H177" s="3"/>
      <c r="I177" s="3"/>
      <c r="J177" s="3"/>
    </row>
    <row r="178" spans="1:10" s="29" customFormat="1">
      <c r="A178" s="60"/>
      <c r="F178" s="3"/>
      <c r="G178" s="3"/>
      <c r="H178" s="3"/>
      <c r="I178" s="3"/>
      <c r="J178" s="3"/>
    </row>
    <row r="179" spans="1:10" s="29" customFormat="1">
      <c r="A179" s="60"/>
      <c r="F179" s="3"/>
      <c r="G179" s="3"/>
      <c r="H179" s="3"/>
      <c r="I179" s="3"/>
      <c r="J179" s="3"/>
    </row>
    <row r="180" spans="1:10" s="29" customFormat="1">
      <c r="A180" s="60"/>
      <c r="F180" s="3"/>
      <c r="G180" s="3"/>
      <c r="H180" s="3"/>
      <c r="I180" s="3"/>
      <c r="J180" s="3"/>
    </row>
    <row r="181" spans="1:10" s="29" customFormat="1">
      <c r="A181" s="60"/>
      <c r="F181" s="3"/>
      <c r="G181" s="3"/>
      <c r="H181" s="3"/>
      <c r="I181" s="3"/>
      <c r="J181" s="3"/>
    </row>
    <row r="182" spans="1:10" s="29" customFormat="1">
      <c r="A182" s="60"/>
      <c r="F182" s="3"/>
      <c r="G182" s="3"/>
      <c r="H182" s="3"/>
      <c r="I182" s="3"/>
      <c r="J182" s="3"/>
    </row>
    <row r="183" spans="1:10" s="29" customFormat="1">
      <c r="A183" s="60"/>
      <c r="F183" s="3"/>
      <c r="G183" s="3"/>
      <c r="H183" s="3"/>
      <c r="I183" s="3"/>
      <c r="J183" s="3"/>
    </row>
    <row r="184" spans="1:10" s="29" customFormat="1">
      <c r="A184" s="60"/>
      <c r="F184" s="3"/>
      <c r="G184" s="3"/>
      <c r="H184" s="3"/>
      <c r="I184" s="3"/>
      <c r="J184" s="3"/>
    </row>
    <row r="185" spans="1:10" s="29" customFormat="1">
      <c r="A185" s="60"/>
      <c r="F185" s="3"/>
      <c r="G185" s="3"/>
      <c r="H185" s="3"/>
      <c r="I185" s="3"/>
      <c r="J185" s="3"/>
    </row>
    <row r="186" spans="1:10" s="29" customFormat="1">
      <c r="A186" s="60"/>
      <c r="F186" s="3"/>
      <c r="G186" s="3"/>
      <c r="H186" s="3"/>
      <c r="I186" s="3"/>
      <c r="J186" s="3"/>
    </row>
    <row r="187" spans="1:10" s="29" customFormat="1">
      <c r="A187" s="60"/>
      <c r="F187" s="3"/>
      <c r="G187" s="3"/>
      <c r="H187" s="3"/>
      <c r="I187" s="3"/>
      <c r="J187" s="3"/>
    </row>
    <row r="188" spans="1:10" s="29" customFormat="1">
      <c r="A188" s="60"/>
      <c r="F188" s="3"/>
      <c r="G188" s="3"/>
      <c r="H188" s="3"/>
      <c r="I188" s="3"/>
      <c r="J188" s="3"/>
    </row>
    <row r="189" spans="1:10" s="29" customFormat="1">
      <c r="A189" s="60"/>
      <c r="F189" s="3"/>
      <c r="G189" s="3"/>
      <c r="H189" s="3"/>
      <c r="I189" s="3"/>
      <c r="J189" s="3"/>
    </row>
    <row r="190" spans="1:10" s="29" customFormat="1">
      <c r="A190" s="60"/>
      <c r="F190" s="3"/>
      <c r="G190" s="3"/>
      <c r="H190" s="3"/>
      <c r="I190" s="3"/>
      <c r="J190" s="3"/>
    </row>
    <row r="191" spans="1:10" s="29" customFormat="1">
      <c r="A191" s="60"/>
      <c r="F191" s="3"/>
      <c r="G191" s="3"/>
      <c r="H191" s="3"/>
      <c r="I191" s="3"/>
      <c r="J191" s="3"/>
    </row>
    <row r="192" spans="1:10" s="29" customFormat="1">
      <c r="A192" s="60"/>
      <c r="F192" s="3"/>
      <c r="G192" s="3"/>
      <c r="H192" s="3"/>
      <c r="I192" s="3"/>
      <c r="J192" s="3"/>
    </row>
    <row r="193" spans="1:10" s="29" customFormat="1">
      <c r="A193" s="60"/>
      <c r="F193" s="3"/>
      <c r="G193" s="3"/>
      <c r="H193" s="3"/>
      <c r="I193" s="3"/>
      <c r="J193" s="3"/>
    </row>
    <row r="194" spans="1:10" s="29" customFormat="1">
      <c r="A194" s="60"/>
      <c r="F194" s="3"/>
      <c r="G194" s="3"/>
      <c r="H194" s="3"/>
      <c r="I194" s="3"/>
      <c r="J194" s="3"/>
    </row>
    <row r="195" spans="1:10" s="29" customFormat="1">
      <c r="A195" s="60"/>
      <c r="F195" s="3"/>
      <c r="G195" s="3"/>
      <c r="H195" s="3"/>
      <c r="I195" s="3"/>
      <c r="J195" s="3"/>
    </row>
    <row r="196" spans="1:10" s="29" customFormat="1">
      <c r="A196" s="60"/>
      <c r="F196" s="3"/>
      <c r="G196" s="3"/>
      <c r="H196" s="3"/>
      <c r="I196" s="3"/>
      <c r="J196" s="3"/>
    </row>
    <row r="197" spans="1:10" s="29" customFormat="1">
      <c r="A197" s="60"/>
      <c r="F197" s="3"/>
      <c r="G197" s="3"/>
      <c r="H197" s="3"/>
      <c r="I197" s="3"/>
      <c r="J197" s="3"/>
    </row>
    <row r="198" spans="1:10" s="29" customFormat="1">
      <c r="A198" s="60"/>
      <c r="F198" s="3"/>
      <c r="G198" s="3"/>
      <c r="H198" s="3"/>
      <c r="I198" s="3"/>
      <c r="J198" s="3"/>
    </row>
    <row r="199" spans="1:10" s="29" customFormat="1">
      <c r="A199" s="60"/>
      <c r="F199" s="3"/>
      <c r="G199" s="3"/>
      <c r="H199" s="3"/>
      <c r="I199" s="3"/>
      <c r="J199" s="3"/>
    </row>
    <row r="200" spans="1:10" s="29" customFormat="1">
      <c r="A200" s="60"/>
      <c r="F200" s="3"/>
      <c r="G200" s="3"/>
      <c r="H200" s="3"/>
      <c r="I200" s="3"/>
      <c r="J200" s="3"/>
    </row>
    <row r="201" spans="1:10" s="29" customFormat="1">
      <c r="A201" s="60"/>
      <c r="F201" s="3"/>
      <c r="G201" s="3"/>
      <c r="H201" s="3"/>
      <c r="I201" s="3"/>
      <c r="J201" s="3"/>
    </row>
    <row r="202" spans="1:10" s="29" customFormat="1">
      <c r="A202" s="60"/>
      <c r="F202" s="3"/>
      <c r="G202" s="3"/>
      <c r="H202" s="3"/>
      <c r="I202" s="3"/>
      <c r="J202" s="3"/>
    </row>
    <row r="203" spans="1:10" s="29" customFormat="1">
      <c r="A203" s="60"/>
      <c r="F203" s="3"/>
      <c r="G203" s="3"/>
      <c r="H203" s="3"/>
      <c r="I203" s="3"/>
      <c r="J203" s="3"/>
    </row>
    <row r="204" spans="1:10" s="29" customFormat="1">
      <c r="A204" s="60"/>
      <c r="F204" s="3"/>
      <c r="G204" s="3"/>
      <c r="H204" s="3"/>
      <c r="I204" s="3"/>
      <c r="J204" s="3"/>
    </row>
    <row r="205" spans="1:10" s="29" customFormat="1">
      <c r="A205" s="60"/>
      <c r="F205" s="3"/>
      <c r="G205" s="3"/>
      <c r="H205" s="3"/>
      <c r="I205" s="3"/>
      <c r="J205" s="3"/>
    </row>
    <row r="206" spans="1:10" s="29" customFormat="1">
      <c r="A206" s="60"/>
      <c r="F206" s="3"/>
      <c r="G206" s="3"/>
      <c r="H206" s="3"/>
      <c r="I206" s="3"/>
      <c r="J206" s="3"/>
    </row>
    <row r="207" spans="1:10" s="29" customFormat="1">
      <c r="A207" s="60"/>
      <c r="F207" s="3"/>
      <c r="G207" s="3"/>
      <c r="H207" s="3"/>
      <c r="I207" s="3"/>
      <c r="J207" s="3"/>
    </row>
    <row r="208" spans="1:10" s="29" customFormat="1">
      <c r="A208" s="60"/>
      <c r="F208" s="3"/>
      <c r="G208" s="3"/>
      <c r="H208" s="3"/>
      <c r="I208" s="3"/>
      <c r="J208" s="3"/>
    </row>
    <row r="209" spans="1:10" s="29" customFormat="1">
      <c r="A209" s="60"/>
      <c r="F209" s="3"/>
      <c r="G209" s="3"/>
      <c r="H209" s="3"/>
      <c r="I209" s="3"/>
      <c r="J209" s="3"/>
    </row>
    <row r="210" spans="1:10" s="29" customFormat="1">
      <c r="A210" s="60"/>
      <c r="F210" s="3"/>
      <c r="G210" s="3"/>
      <c r="H210" s="3"/>
      <c r="I210" s="3"/>
      <c r="J210" s="3"/>
    </row>
    <row r="211" spans="1:10" s="29" customFormat="1">
      <c r="A211" s="60"/>
      <c r="F211" s="3"/>
      <c r="G211" s="3"/>
      <c r="H211" s="3"/>
      <c r="I211" s="3"/>
      <c r="J211" s="3"/>
    </row>
    <row r="212" spans="1:10" s="29" customFormat="1">
      <c r="A212" s="60"/>
      <c r="F212" s="3"/>
      <c r="G212" s="3"/>
      <c r="H212" s="3"/>
      <c r="I212" s="3"/>
      <c r="J212" s="3"/>
    </row>
    <row r="213" spans="1:10" s="29" customFormat="1">
      <c r="A213" s="60"/>
      <c r="F213" s="3"/>
      <c r="G213" s="3"/>
      <c r="H213" s="3"/>
      <c r="I213" s="3"/>
      <c r="J213" s="3"/>
    </row>
    <row r="214" spans="1:10" s="29" customFormat="1">
      <c r="A214" s="60"/>
      <c r="F214" s="3"/>
      <c r="G214" s="3"/>
      <c r="H214" s="3"/>
      <c r="I214" s="3"/>
      <c r="J214" s="3"/>
    </row>
    <row r="215" spans="1:10" s="29" customFormat="1">
      <c r="A215" s="60"/>
      <c r="F215" s="3"/>
      <c r="G215" s="3"/>
      <c r="H215" s="3"/>
      <c r="I215" s="3"/>
      <c r="J215" s="3"/>
    </row>
    <row r="216" spans="1:10" s="29" customFormat="1">
      <c r="A216" s="60"/>
      <c r="F216" s="3"/>
      <c r="G216" s="3"/>
      <c r="H216" s="3"/>
      <c r="I216" s="3"/>
      <c r="J216" s="3"/>
    </row>
    <row r="217" spans="1:10" s="29" customFormat="1">
      <c r="A217" s="60"/>
      <c r="F217" s="3"/>
      <c r="G217" s="3"/>
      <c r="H217" s="3"/>
      <c r="I217" s="3"/>
      <c r="J217" s="3"/>
    </row>
    <row r="218" spans="1:10" s="29" customFormat="1">
      <c r="A218" s="60"/>
      <c r="F218" s="3"/>
      <c r="G218" s="3"/>
      <c r="H218" s="3"/>
      <c r="I218" s="3"/>
      <c r="J218" s="3"/>
    </row>
    <row r="219" spans="1:10" s="29" customFormat="1">
      <c r="A219" s="60"/>
      <c r="F219" s="3"/>
      <c r="G219" s="3"/>
      <c r="H219" s="3"/>
      <c r="I219" s="3"/>
      <c r="J219" s="3"/>
    </row>
    <row r="220" spans="1:10" s="29" customFormat="1">
      <c r="A220" s="60"/>
      <c r="F220" s="3"/>
      <c r="G220" s="3"/>
      <c r="H220" s="3"/>
      <c r="I220" s="3"/>
      <c r="J220" s="3"/>
    </row>
    <row r="221" spans="1:10" s="29" customFormat="1">
      <c r="A221" s="60"/>
      <c r="F221" s="3"/>
      <c r="G221" s="3"/>
      <c r="H221" s="3"/>
      <c r="I221" s="3"/>
      <c r="J221" s="3"/>
    </row>
    <row r="222" spans="1:10" s="29" customFormat="1">
      <c r="A222" s="60"/>
      <c r="F222" s="3"/>
      <c r="G222" s="3"/>
      <c r="H222" s="3"/>
      <c r="I222" s="3"/>
      <c r="J222" s="3"/>
    </row>
    <row r="223" spans="1:10" s="29" customFormat="1">
      <c r="A223" s="60"/>
      <c r="F223" s="3"/>
      <c r="G223" s="3"/>
      <c r="H223" s="3"/>
      <c r="I223" s="3"/>
      <c r="J223" s="3"/>
    </row>
    <row r="224" spans="1:10" s="29" customFormat="1">
      <c r="A224" s="60"/>
      <c r="F224" s="3"/>
      <c r="G224" s="3"/>
      <c r="H224" s="3"/>
      <c r="I224" s="3"/>
      <c r="J224" s="3"/>
    </row>
    <row r="225" spans="1:10" s="29" customFormat="1">
      <c r="A225" s="60"/>
      <c r="F225" s="3"/>
      <c r="G225" s="3"/>
      <c r="H225" s="3"/>
      <c r="I225" s="3"/>
      <c r="J225" s="3"/>
    </row>
    <row r="226" spans="1:10" s="29" customFormat="1">
      <c r="A226" s="60"/>
      <c r="F226" s="3"/>
      <c r="G226" s="3"/>
      <c r="H226" s="3"/>
      <c r="I226" s="3"/>
      <c r="J226" s="3"/>
    </row>
    <row r="227" spans="1:10" s="29" customFormat="1">
      <c r="A227" s="60"/>
      <c r="F227" s="3"/>
      <c r="G227" s="3"/>
      <c r="H227" s="3"/>
      <c r="I227" s="3"/>
      <c r="J227" s="3"/>
    </row>
    <row r="228" spans="1:10" s="29" customFormat="1">
      <c r="A228" s="60"/>
      <c r="F228" s="3"/>
      <c r="G228" s="3"/>
      <c r="H228" s="3"/>
      <c r="I228" s="3"/>
      <c r="J228" s="3"/>
    </row>
    <row r="229" spans="1:10" s="29" customFormat="1">
      <c r="A229" s="60"/>
      <c r="F229" s="3"/>
      <c r="G229" s="3"/>
      <c r="H229" s="3"/>
      <c r="I229" s="3"/>
      <c r="J229" s="3"/>
    </row>
    <row r="230" spans="1:10" s="29" customFormat="1">
      <c r="A230" s="60"/>
      <c r="F230" s="3"/>
      <c r="G230" s="3"/>
      <c r="H230" s="3"/>
      <c r="I230" s="3"/>
      <c r="J230" s="3"/>
    </row>
    <row r="231" spans="1:10" s="29" customFormat="1">
      <c r="A231" s="60"/>
      <c r="F231" s="3"/>
      <c r="G231" s="3"/>
      <c r="H231" s="3"/>
      <c r="I231" s="3"/>
      <c r="J231" s="3"/>
    </row>
    <row r="232" spans="1:10" s="29" customFormat="1">
      <c r="A232" s="60"/>
      <c r="F232" s="3"/>
      <c r="G232" s="3"/>
      <c r="H232" s="3"/>
      <c r="I232" s="3"/>
      <c r="J232" s="3"/>
    </row>
    <row r="233" spans="1:10" s="29" customFormat="1">
      <c r="A233" s="60"/>
      <c r="F233" s="3"/>
      <c r="G233" s="3"/>
      <c r="H233" s="3"/>
      <c r="I233" s="3"/>
      <c r="J233" s="3"/>
    </row>
    <row r="234" spans="1:10" s="29" customFormat="1">
      <c r="A234" s="60"/>
      <c r="F234" s="3"/>
      <c r="G234" s="3"/>
      <c r="H234" s="3"/>
      <c r="I234" s="3"/>
      <c r="J234" s="3"/>
    </row>
    <row r="235" spans="1:10" s="29" customFormat="1">
      <c r="A235" s="60"/>
      <c r="F235" s="3"/>
      <c r="G235" s="3"/>
      <c r="H235" s="3"/>
      <c r="I235" s="3"/>
      <c r="J235" s="3"/>
    </row>
    <row r="236" spans="1:10" s="29" customFormat="1">
      <c r="A236" s="60"/>
      <c r="F236" s="3"/>
      <c r="G236" s="3"/>
      <c r="H236" s="3"/>
      <c r="I236" s="3"/>
      <c r="J236" s="3"/>
    </row>
    <row r="237" spans="1:10" s="29" customFormat="1">
      <c r="A237" s="60"/>
      <c r="F237" s="3"/>
      <c r="G237" s="3"/>
      <c r="H237" s="3"/>
      <c r="I237" s="3"/>
      <c r="J237" s="3"/>
    </row>
    <row r="238" spans="1:10" s="29" customFormat="1">
      <c r="A238" s="60"/>
      <c r="F238" s="3"/>
      <c r="G238" s="3"/>
      <c r="H238" s="3"/>
      <c r="I238" s="3"/>
      <c r="J238" s="3"/>
    </row>
    <row r="239" spans="1:10" s="29" customFormat="1">
      <c r="A239" s="60"/>
      <c r="F239" s="3"/>
      <c r="G239" s="3"/>
      <c r="H239" s="3"/>
      <c r="I239" s="3"/>
      <c r="J239" s="3"/>
    </row>
    <row r="240" spans="1:10" s="29" customFormat="1">
      <c r="A240" s="60"/>
      <c r="F240" s="3"/>
      <c r="G240" s="3"/>
      <c r="H240" s="3"/>
      <c r="I240" s="3"/>
      <c r="J240" s="3"/>
    </row>
    <row r="241" spans="1:10" s="29" customFormat="1">
      <c r="A241" s="60"/>
      <c r="F241" s="3"/>
      <c r="G241" s="3"/>
      <c r="H241" s="3"/>
      <c r="I241" s="3"/>
      <c r="J241" s="3"/>
    </row>
    <row r="242" spans="1:10" s="29" customFormat="1">
      <c r="A242" s="60"/>
      <c r="F242" s="3"/>
      <c r="G242" s="3"/>
      <c r="H242" s="3"/>
      <c r="I242" s="3"/>
      <c r="J242" s="3"/>
    </row>
    <row r="243" spans="1:10" s="29" customFormat="1">
      <c r="A243" s="60"/>
      <c r="F243" s="3"/>
      <c r="G243" s="3"/>
      <c r="H243" s="3"/>
      <c r="I243" s="3"/>
      <c r="J243" s="3"/>
    </row>
    <row r="244" spans="1:10" s="29" customFormat="1">
      <c r="A244" s="60"/>
      <c r="F244" s="3"/>
      <c r="G244" s="3"/>
      <c r="H244" s="3"/>
      <c r="I244" s="3"/>
      <c r="J244" s="3"/>
    </row>
    <row r="245" spans="1:10" s="29" customFormat="1">
      <c r="A245" s="60"/>
      <c r="F245" s="3"/>
      <c r="G245" s="3"/>
      <c r="H245" s="3"/>
      <c r="I245" s="3"/>
      <c r="J245" s="3"/>
    </row>
    <row r="246" spans="1:10" s="29" customFormat="1">
      <c r="A246" s="60"/>
      <c r="F246" s="3"/>
      <c r="G246" s="3"/>
      <c r="H246" s="3"/>
      <c r="I246" s="3"/>
      <c r="J246" s="3"/>
    </row>
    <row r="247" spans="1:10" s="29" customFormat="1">
      <c r="A247" s="60"/>
      <c r="F247" s="3"/>
      <c r="G247" s="3"/>
      <c r="H247" s="3"/>
      <c r="I247" s="3"/>
      <c r="J247" s="3"/>
    </row>
    <row r="248" spans="1:10" s="29" customFormat="1">
      <c r="A248" s="60"/>
      <c r="F248" s="3"/>
      <c r="G248" s="3"/>
      <c r="H248" s="3"/>
      <c r="I248" s="3"/>
      <c r="J248" s="3"/>
    </row>
    <row r="249" spans="1:10" s="29" customFormat="1">
      <c r="A249" s="60"/>
      <c r="F249" s="3"/>
      <c r="G249" s="3"/>
      <c r="H249" s="3"/>
      <c r="I249" s="3"/>
      <c r="J249" s="3"/>
    </row>
    <row r="250" spans="1:10" s="29" customFormat="1">
      <c r="A250" s="60"/>
      <c r="F250" s="3"/>
      <c r="G250" s="3"/>
      <c r="H250" s="3"/>
      <c r="I250" s="3"/>
      <c r="J250" s="3"/>
    </row>
    <row r="251" spans="1:10" s="29" customFormat="1">
      <c r="A251" s="60"/>
      <c r="F251" s="3"/>
      <c r="G251" s="3"/>
      <c r="H251" s="3"/>
      <c r="I251" s="3"/>
      <c r="J251" s="3"/>
    </row>
    <row r="252" spans="1:10" s="29" customFormat="1">
      <c r="A252" s="60"/>
      <c r="F252" s="3"/>
      <c r="G252" s="3"/>
      <c r="H252" s="3"/>
      <c r="I252" s="3"/>
      <c r="J252" s="3"/>
    </row>
    <row r="253" spans="1:10" s="29" customFormat="1">
      <c r="A253" s="60"/>
      <c r="F253" s="3"/>
      <c r="G253" s="3"/>
      <c r="H253" s="3"/>
      <c r="I253" s="3"/>
      <c r="J253" s="3"/>
    </row>
    <row r="254" spans="1:10" s="29" customFormat="1">
      <c r="A254" s="60"/>
      <c r="F254" s="3"/>
      <c r="G254" s="3"/>
      <c r="H254" s="3"/>
      <c r="I254" s="3"/>
      <c r="J254" s="3"/>
    </row>
    <row r="255" spans="1:10" s="29" customFormat="1">
      <c r="A255" s="60"/>
      <c r="F255" s="3"/>
      <c r="G255" s="3"/>
      <c r="H255" s="3"/>
      <c r="I255" s="3"/>
      <c r="J255" s="3"/>
    </row>
    <row r="256" spans="1:10" s="29" customFormat="1">
      <c r="A256" s="60"/>
      <c r="F256" s="3"/>
      <c r="G256" s="3"/>
      <c r="H256" s="3"/>
      <c r="I256" s="3"/>
      <c r="J256" s="3"/>
    </row>
    <row r="257" spans="1:10" s="29" customFormat="1">
      <c r="A257" s="60"/>
      <c r="F257" s="3"/>
      <c r="G257" s="3"/>
      <c r="H257" s="3"/>
      <c r="I257" s="3"/>
      <c r="J257" s="3"/>
    </row>
    <row r="258" spans="1:10" s="29" customFormat="1">
      <c r="A258" s="60"/>
      <c r="F258" s="3"/>
      <c r="G258" s="3"/>
      <c r="H258" s="3"/>
      <c r="I258" s="3"/>
      <c r="J258" s="3"/>
    </row>
    <row r="259" spans="1:10" s="29" customFormat="1">
      <c r="A259" s="60"/>
      <c r="F259" s="3"/>
      <c r="G259" s="3"/>
      <c r="H259" s="3"/>
      <c r="I259" s="3"/>
      <c r="J259" s="3"/>
    </row>
    <row r="260" spans="1:10" s="29" customFormat="1">
      <c r="A260" s="60"/>
      <c r="F260" s="3"/>
      <c r="G260" s="3"/>
      <c r="H260" s="3"/>
      <c r="I260" s="3"/>
      <c r="J260" s="3"/>
    </row>
    <row r="261" spans="1:10" s="29" customFormat="1">
      <c r="A261" s="60"/>
      <c r="F261" s="3"/>
      <c r="G261" s="3"/>
      <c r="H261" s="3"/>
      <c r="I261" s="3"/>
      <c r="J261" s="3"/>
    </row>
    <row r="262" spans="1:10" s="29" customFormat="1">
      <c r="A262" s="60"/>
      <c r="F262" s="3"/>
      <c r="G262" s="3"/>
      <c r="H262" s="3"/>
      <c r="I262" s="3"/>
      <c r="J262" s="3"/>
    </row>
    <row r="263" spans="1:10" s="29" customFormat="1">
      <c r="A263" s="60"/>
      <c r="F263" s="3"/>
      <c r="G263" s="3"/>
      <c r="H263" s="3"/>
      <c r="I263" s="3"/>
      <c r="J263" s="3"/>
    </row>
    <row r="264" spans="1:10" s="29" customFormat="1">
      <c r="A264" s="60"/>
      <c r="F264" s="3"/>
      <c r="G264" s="3"/>
      <c r="H264" s="3"/>
      <c r="I264" s="3"/>
      <c r="J264" s="3"/>
    </row>
    <row r="265" spans="1:10" s="29" customFormat="1">
      <c r="A265" s="60"/>
      <c r="F265" s="3"/>
      <c r="G265" s="3"/>
      <c r="H265" s="3"/>
      <c r="I265" s="3"/>
      <c r="J265" s="3"/>
    </row>
    <row r="266" spans="1:10" s="29" customFormat="1">
      <c r="A266" s="60"/>
      <c r="F266" s="3"/>
      <c r="G266" s="3"/>
      <c r="H266" s="3"/>
      <c r="I266" s="3"/>
      <c r="J266" s="3"/>
    </row>
    <row r="267" spans="1:10" s="29" customFormat="1">
      <c r="A267" s="60"/>
      <c r="F267" s="3"/>
      <c r="G267" s="3"/>
      <c r="H267" s="3"/>
      <c r="I267" s="3"/>
      <c r="J267" s="3"/>
    </row>
    <row r="268" spans="1:10" s="29" customFormat="1">
      <c r="A268" s="60"/>
      <c r="F268" s="3"/>
      <c r="G268" s="3"/>
      <c r="H268" s="3"/>
      <c r="I268" s="3"/>
      <c r="J268" s="3"/>
    </row>
    <row r="269" spans="1:10" s="29" customFormat="1">
      <c r="A269" s="60"/>
      <c r="F269" s="3"/>
      <c r="G269" s="3"/>
      <c r="H269" s="3"/>
      <c r="I269" s="3"/>
      <c r="J269" s="3"/>
    </row>
    <row r="270" spans="1:10" s="29" customFormat="1">
      <c r="A270" s="60"/>
      <c r="F270" s="3"/>
      <c r="G270" s="3"/>
      <c r="H270" s="3"/>
      <c r="I270" s="3"/>
      <c r="J270" s="3"/>
    </row>
    <row r="271" spans="1:10" s="29" customFormat="1">
      <c r="A271" s="60"/>
      <c r="F271" s="3"/>
      <c r="G271" s="3"/>
      <c r="H271" s="3"/>
      <c r="I271" s="3"/>
      <c r="J271" s="3"/>
    </row>
    <row r="272" spans="1:10" s="29" customFormat="1">
      <c r="A272" s="60"/>
      <c r="F272" s="3"/>
      <c r="G272" s="3"/>
      <c r="H272" s="3"/>
      <c r="I272" s="3"/>
      <c r="J272" s="3"/>
    </row>
    <row r="273" spans="1:10" s="29" customFormat="1">
      <c r="A273" s="60"/>
      <c r="F273" s="3"/>
      <c r="G273" s="3"/>
      <c r="H273" s="3"/>
      <c r="I273" s="3"/>
      <c r="J273" s="3"/>
    </row>
    <row r="274" spans="1:10" s="29" customFormat="1">
      <c r="A274" s="60"/>
      <c r="F274" s="3"/>
      <c r="G274" s="3"/>
      <c r="H274" s="3"/>
      <c r="I274" s="3"/>
      <c r="J274" s="3"/>
    </row>
    <row r="275" spans="1:10" s="29" customFormat="1">
      <c r="A275" s="60"/>
      <c r="F275" s="3"/>
      <c r="G275" s="3"/>
      <c r="H275" s="3"/>
      <c r="I275" s="3"/>
      <c r="J275" s="3"/>
    </row>
    <row r="276" spans="1:10" s="29" customFormat="1">
      <c r="A276" s="60"/>
      <c r="F276" s="3"/>
      <c r="G276" s="3"/>
      <c r="H276" s="3"/>
      <c r="I276" s="3"/>
      <c r="J276" s="3"/>
    </row>
    <row r="277" spans="1:10" s="29" customFormat="1">
      <c r="A277" s="60"/>
      <c r="F277" s="3"/>
      <c r="G277" s="3"/>
      <c r="H277" s="3"/>
      <c r="I277" s="3"/>
      <c r="J277" s="3"/>
    </row>
    <row r="278" spans="1:10" s="29" customFormat="1">
      <c r="A278" s="60"/>
      <c r="F278" s="3"/>
      <c r="G278" s="3"/>
      <c r="H278" s="3"/>
      <c r="I278" s="3"/>
      <c r="J278" s="3"/>
    </row>
    <row r="279" spans="1:10" s="29" customFormat="1">
      <c r="A279" s="60"/>
      <c r="F279" s="3"/>
      <c r="G279" s="3"/>
      <c r="H279" s="3"/>
      <c r="I279" s="3"/>
      <c r="J279" s="3"/>
    </row>
    <row r="280" spans="1:10" s="29" customFormat="1">
      <c r="A280" s="60"/>
      <c r="F280" s="3"/>
      <c r="G280" s="3"/>
      <c r="H280" s="3"/>
      <c r="I280" s="3"/>
      <c r="J280" s="3"/>
    </row>
    <row r="281" spans="1:10" s="29" customFormat="1">
      <c r="A281" s="60"/>
      <c r="F281" s="3"/>
      <c r="G281" s="3"/>
      <c r="H281" s="3"/>
      <c r="I281" s="3"/>
      <c r="J281" s="3"/>
    </row>
    <row r="282" spans="1:10" s="29" customFormat="1">
      <c r="A282" s="60"/>
      <c r="F282" s="3"/>
      <c r="G282" s="3"/>
      <c r="H282" s="3"/>
      <c r="I282" s="3"/>
      <c r="J282" s="3"/>
    </row>
    <row r="283" spans="1:10" s="29" customFormat="1">
      <c r="A283" s="60"/>
      <c r="F283" s="3"/>
      <c r="G283" s="3"/>
      <c r="H283" s="3"/>
      <c r="I283" s="3"/>
      <c r="J283" s="3"/>
    </row>
    <row r="284" spans="1:10" s="29" customFormat="1">
      <c r="A284" s="60"/>
      <c r="F284" s="3"/>
      <c r="G284" s="3"/>
      <c r="H284" s="3"/>
      <c r="I284" s="3"/>
      <c r="J284" s="3"/>
    </row>
    <row r="285" spans="1:10" s="29" customFormat="1">
      <c r="A285" s="60"/>
      <c r="F285" s="3"/>
      <c r="G285" s="3"/>
      <c r="H285" s="3"/>
      <c r="I285" s="3"/>
      <c r="J285" s="3"/>
    </row>
    <row r="286" spans="1:10" s="29" customFormat="1">
      <c r="A286" s="60"/>
      <c r="F286" s="3"/>
      <c r="G286" s="3"/>
      <c r="H286" s="3"/>
      <c r="I286" s="3"/>
      <c r="J286" s="3"/>
    </row>
    <row r="287" spans="1:10" s="29" customFormat="1">
      <c r="A287" s="60"/>
      <c r="F287" s="3"/>
      <c r="G287" s="3"/>
      <c r="H287" s="3"/>
      <c r="I287" s="3"/>
      <c r="J287" s="3"/>
    </row>
    <row r="288" spans="1:10" s="29" customFormat="1">
      <c r="A288" s="60"/>
      <c r="F288" s="3"/>
      <c r="G288" s="3"/>
      <c r="H288" s="3"/>
      <c r="I288" s="3"/>
      <c r="J288" s="3"/>
    </row>
    <row r="289" spans="1:10" s="29" customFormat="1">
      <c r="A289" s="60"/>
      <c r="F289" s="3"/>
      <c r="G289" s="3"/>
      <c r="H289" s="3"/>
      <c r="I289" s="3"/>
      <c r="J289" s="3"/>
    </row>
    <row r="290" spans="1:10" s="29" customFormat="1">
      <c r="A290" s="60"/>
      <c r="F290" s="3"/>
      <c r="G290" s="3"/>
      <c r="H290" s="3"/>
      <c r="I290" s="3"/>
      <c r="J290" s="3"/>
    </row>
    <row r="291" spans="1:10" s="29" customFormat="1">
      <c r="A291" s="60"/>
      <c r="F291" s="3"/>
      <c r="G291" s="3"/>
      <c r="H291" s="3"/>
      <c r="I291" s="3"/>
      <c r="J291" s="3"/>
    </row>
    <row r="292" spans="1:10" s="29" customFormat="1">
      <c r="A292" s="60"/>
      <c r="F292" s="3"/>
      <c r="G292" s="3"/>
      <c r="H292" s="3"/>
      <c r="I292" s="3"/>
      <c r="J292" s="3"/>
    </row>
    <row r="293" spans="1:10" s="29" customFormat="1">
      <c r="A293" s="60"/>
      <c r="F293" s="3"/>
      <c r="G293" s="3"/>
      <c r="H293" s="3"/>
      <c r="I293" s="3"/>
      <c r="J293" s="3"/>
    </row>
  </sheetData>
  <mergeCells count="64">
    <mergeCell ref="I16:J16"/>
    <mergeCell ref="A40:C40"/>
    <mergeCell ref="G15:J15"/>
    <mergeCell ref="B36:F36"/>
    <mergeCell ref="G18:J18"/>
    <mergeCell ref="G27:J27"/>
    <mergeCell ref="G22:J22"/>
    <mergeCell ref="G24:J24"/>
    <mergeCell ref="A37:F37"/>
    <mergeCell ref="G25:J25"/>
    <mergeCell ref="A25:B25"/>
    <mergeCell ref="B34:F34"/>
    <mergeCell ref="B35:F35"/>
    <mergeCell ref="B31:F31"/>
    <mergeCell ref="B33:F33"/>
    <mergeCell ref="B41:F41"/>
    <mergeCell ref="C48:C49"/>
    <mergeCell ref="A46:J46"/>
    <mergeCell ref="A44:J44"/>
    <mergeCell ref="G38:I38"/>
    <mergeCell ref="G39:I39"/>
    <mergeCell ref="B42:F42"/>
    <mergeCell ref="B43:F43"/>
    <mergeCell ref="B39:F39"/>
    <mergeCell ref="B38:F38"/>
    <mergeCell ref="A48:A49"/>
    <mergeCell ref="B48:B49"/>
    <mergeCell ref="F48:F49"/>
    <mergeCell ref="A11:B11"/>
    <mergeCell ref="G3:J3"/>
    <mergeCell ref="G5:H5"/>
    <mergeCell ref="A8:B8"/>
    <mergeCell ref="G8:J8"/>
    <mergeCell ref="G1:J1"/>
    <mergeCell ref="G9:J9"/>
    <mergeCell ref="A23:B23"/>
    <mergeCell ref="A21:B21"/>
    <mergeCell ref="A13:B13"/>
    <mergeCell ref="G2:J2"/>
    <mergeCell ref="G4:J4"/>
    <mergeCell ref="G10:J10"/>
    <mergeCell ref="G12:J12"/>
    <mergeCell ref="G14:J14"/>
    <mergeCell ref="A16:B16"/>
    <mergeCell ref="A18:B18"/>
    <mergeCell ref="A20:B20"/>
    <mergeCell ref="A12:B12"/>
    <mergeCell ref="A15:B15"/>
    <mergeCell ref="A3:B3"/>
    <mergeCell ref="A51:J51"/>
    <mergeCell ref="A100:J100"/>
    <mergeCell ref="G48:J48"/>
    <mergeCell ref="A76:J76"/>
    <mergeCell ref="E48:E49"/>
    <mergeCell ref="D48:D49"/>
    <mergeCell ref="A98:J98"/>
    <mergeCell ref="C142:F142"/>
    <mergeCell ref="H142:J142"/>
    <mergeCell ref="C141:F141"/>
    <mergeCell ref="H141:J141"/>
    <mergeCell ref="A90:J90"/>
    <mergeCell ref="A129:J129"/>
    <mergeCell ref="A106:J106"/>
    <mergeCell ref="A120:J120"/>
  </mergeCells>
  <phoneticPr fontId="3" type="noConversion"/>
  <pageMargins left="0.98425196850393704" right="0.39370078740157483" top="0.78740157480314965" bottom="0.78740157480314965" header="0.39370078740157483" footer="0.19685039370078741"/>
  <pageSetup paperSize="9" scale="59" orientation="landscape" verticalDpi="300" r:id="rId1"/>
  <headerFooter alignWithMargins="0">
    <oddHeader>&amp;C&amp;"Times New Roman,обычный"&amp;14
&amp;P&amp;R&amp;"Times New Roman,обычный"&amp;14 
Продовження додатка 1</oddHeader>
  </headerFooter>
  <rowBreaks count="2" manualBreakCount="2">
    <brk id="43" max="9" man="1"/>
    <brk id="80" max="9" man="1"/>
  </rowBreaks>
  <ignoredErrors>
    <ignoredError sqref="B121:B128 B130:B138" numberStoredAsText="1"/>
    <ignoredError sqref="C116" formulaRange="1"/>
    <ignoredError sqref="E102 C101 C10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L327"/>
  <sheetViews>
    <sheetView tabSelected="1" topLeftCell="A52" zoomScale="75" zoomScaleNormal="75" workbookViewId="0">
      <selection activeCell="D100" sqref="D100"/>
    </sheetView>
  </sheetViews>
  <sheetFormatPr defaultRowHeight="18.75"/>
  <cols>
    <col min="1" max="1" width="86.7109375" style="3" customWidth="1"/>
    <col min="2" max="2" width="14.85546875" style="29" customWidth="1"/>
    <col min="3" max="5" width="16.28515625" style="29" customWidth="1"/>
    <col min="6" max="10" width="16.28515625" style="3" customWidth="1"/>
    <col min="11" max="11" width="75.42578125" style="3" customWidth="1"/>
    <col min="12" max="16384" width="9.140625" style="3"/>
  </cols>
  <sheetData>
    <row r="1" spans="1:11">
      <c r="A1" s="254" t="s">
        <v>217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>
      <c r="A2" s="50"/>
      <c r="B2" s="63"/>
      <c r="C2" s="50">
        <v>22</v>
      </c>
      <c r="D2" s="50">
        <v>23</v>
      </c>
      <c r="E2" s="212">
        <v>23</v>
      </c>
      <c r="F2" s="50">
        <v>24</v>
      </c>
      <c r="G2" s="50"/>
      <c r="H2" s="50"/>
      <c r="I2" s="50"/>
      <c r="J2" s="50"/>
    </row>
    <row r="3" spans="1:11" ht="36" customHeight="1">
      <c r="A3" s="248" t="s">
        <v>212</v>
      </c>
      <c r="B3" s="249" t="s">
        <v>11</v>
      </c>
      <c r="C3" s="249" t="s">
        <v>25</v>
      </c>
      <c r="D3" s="249" t="s">
        <v>29</v>
      </c>
      <c r="E3" s="255" t="s">
        <v>147</v>
      </c>
      <c r="F3" s="249" t="s">
        <v>15</v>
      </c>
      <c r="G3" s="249" t="s">
        <v>160</v>
      </c>
      <c r="H3" s="249"/>
      <c r="I3" s="249"/>
      <c r="J3" s="249"/>
      <c r="K3" s="249" t="s">
        <v>192</v>
      </c>
    </row>
    <row r="4" spans="1:11" ht="61.5" customHeight="1">
      <c r="A4" s="248"/>
      <c r="B4" s="249"/>
      <c r="C4" s="249"/>
      <c r="D4" s="249"/>
      <c r="E4" s="255"/>
      <c r="F4" s="249"/>
      <c r="G4" s="17" t="s">
        <v>161</v>
      </c>
      <c r="H4" s="17" t="s">
        <v>162</v>
      </c>
      <c r="I4" s="17" t="s">
        <v>163</v>
      </c>
      <c r="J4" s="17" t="s">
        <v>66</v>
      </c>
      <c r="K4" s="249"/>
    </row>
    <row r="5" spans="1:11" ht="18" customHeight="1">
      <c r="A5" s="7">
        <v>1</v>
      </c>
      <c r="B5" s="8">
        <v>2</v>
      </c>
      <c r="C5" s="8">
        <v>3</v>
      </c>
      <c r="D5" s="211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</row>
    <row r="6" spans="1:11" s="6" customFormat="1" ht="20.100000000000001" customHeight="1">
      <c r="A6" s="256" t="s">
        <v>216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</row>
    <row r="7" spans="1:11" s="6" customFormat="1">
      <c r="A7" s="189" t="s">
        <v>173</v>
      </c>
      <c r="B7" s="10">
        <v>1000</v>
      </c>
      <c r="C7" s="124">
        <v>5865</v>
      </c>
      <c r="D7" s="129">
        <v>8693</v>
      </c>
      <c r="E7" s="124">
        <v>6820</v>
      </c>
      <c r="F7" s="124">
        <v>8675</v>
      </c>
      <c r="G7" s="124">
        <v>1630</v>
      </c>
      <c r="H7" s="124">
        <v>1630</v>
      </c>
      <c r="I7" s="124">
        <v>1630</v>
      </c>
      <c r="J7" s="124">
        <v>1630</v>
      </c>
      <c r="K7" s="188"/>
    </row>
    <row r="8" spans="1:11" ht="18.75" customHeight="1">
      <c r="A8" s="9" t="s">
        <v>152</v>
      </c>
      <c r="B8" s="10">
        <v>1010</v>
      </c>
      <c r="C8" s="129">
        <v>-5668</v>
      </c>
      <c r="D8" s="129">
        <v>-6635</v>
      </c>
      <c r="E8" s="129">
        <f>E9+E10+E11+E12+E13+E14+E15</f>
        <v>-6054</v>
      </c>
      <c r="F8" s="129">
        <f>F9+F10+F11+F12+F13+F14+F15</f>
        <v>-6614</v>
      </c>
      <c r="G8" s="129">
        <v>-1402</v>
      </c>
      <c r="H8" s="129">
        <v>-1402</v>
      </c>
      <c r="I8" s="129">
        <v>-1402</v>
      </c>
      <c r="J8" s="129">
        <v>-1402</v>
      </c>
      <c r="K8" s="116"/>
    </row>
    <row r="9" spans="1:11" s="2" customFormat="1" ht="20.100000000000001" customHeight="1">
      <c r="A9" s="9" t="s">
        <v>401</v>
      </c>
      <c r="B9" s="8">
        <v>1011</v>
      </c>
      <c r="C9" s="124">
        <v>-131</v>
      </c>
      <c r="D9" s="129">
        <v>-577</v>
      </c>
      <c r="E9" s="124">
        <v>-1286</v>
      </c>
      <c r="F9" s="124">
        <v>-567</v>
      </c>
      <c r="G9" s="124">
        <v>-35</v>
      </c>
      <c r="H9" s="124">
        <v>-35</v>
      </c>
      <c r="I9" s="124">
        <v>-34</v>
      </c>
      <c r="J9" s="124">
        <v>-34</v>
      </c>
      <c r="K9" s="116"/>
    </row>
    <row r="10" spans="1:11" s="2" customFormat="1" ht="20.100000000000001" customHeight="1">
      <c r="A10" s="9" t="s">
        <v>402</v>
      </c>
      <c r="B10" s="8">
        <v>1012</v>
      </c>
      <c r="C10" s="124">
        <v>-163</v>
      </c>
      <c r="D10" s="129">
        <v>-920</v>
      </c>
      <c r="E10" s="124">
        <v>-1073</v>
      </c>
      <c r="F10" s="124">
        <v>-909</v>
      </c>
      <c r="G10" s="124">
        <v>-40</v>
      </c>
      <c r="H10" s="124">
        <v>-40</v>
      </c>
      <c r="I10" s="124">
        <v>-39</v>
      </c>
      <c r="J10" s="124">
        <v>-39</v>
      </c>
      <c r="K10" s="116"/>
    </row>
    <row r="11" spans="1:11" s="2" customFormat="1" ht="20.100000000000001" customHeight="1">
      <c r="A11" s="9" t="s">
        <v>403</v>
      </c>
      <c r="B11" s="8">
        <v>1013</v>
      </c>
      <c r="C11" s="124">
        <v>0</v>
      </c>
      <c r="D11" s="129">
        <v>0</v>
      </c>
      <c r="E11" s="124">
        <v>0</v>
      </c>
      <c r="F11" s="124">
        <v>0</v>
      </c>
      <c r="G11" s="124"/>
      <c r="H11" s="124"/>
      <c r="I11" s="124"/>
      <c r="J11" s="124"/>
      <c r="K11" s="116"/>
    </row>
    <row r="12" spans="1:11" s="2" customFormat="1" ht="32.25" customHeight="1">
      <c r="A12" s="9" t="s">
        <v>5</v>
      </c>
      <c r="B12" s="8">
        <v>1014</v>
      </c>
      <c r="C12" s="124">
        <v>-3153</v>
      </c>
      <c r="D12" s="129">
        <v>-4203</v>
      </c>
      <c r="E12" s="124">
        <v>-2970</v>
      </c>
      <c r="F12" s="124">
        <v>-4203</v>
      </c>
      <c r="G12" s="124">
        <v>-1086</v>
      </c>
      <c r="H12" s="124">
        <v>-1086</v>
      </c>
      <c r="I12" s="124">
        <v>-1086</v>
      </c>
      <c r="J12" s="124">
        <v>-1088</v>
      </c>
      <c r="K12" s="172" t="s">
        <v>455</v>
      </c>
    </row>
    <row r="13" spans="1:11" s="2" customFormat="1" ht="20.100000000000001" customHeight="1">
      <c r="A13" s="9" t="s">
        <v>6</v>
      </c>
      <c r="B13" s="8">
        <v>1015</v>
      </c>
      <c r="C13" s="124">
        <v>-694</v>
      </c>
      <c r="D13" s="129">
        <v>-925</v>
      </c>
      <c r="E13" s="124">
        <v>-654</v>
      </c>
      <c r="F13" s="124">
        <v>-925</v>
      </c>
      <c r="G13" s="124">
        <v>-239</v>
      </c>
      <c r="H13" s="124">
        <v>-239</v>
      </c>
      <c r="I13" s="124">
        <v>-239</v>
      </c>
      <c r="J13" s="124">
        <v>-239</v>
      </c>
      <c r="K13" s="116"/>
    </row>
    <row r="14" spans="1:11" s="2" customFormat="1" ht="39" customHeight="1">
      <c r="A14" s="9" t="s">
        <v>404</v>
      </c>
      <c r="B14" s="8">
        <v>1016</v>
      </c>
      <c r="C14" s="124">
        <v>0</v>
      </c>
      <c r="D14" s="129">
        <v>-1</v>
      </c>
      <c r="E14" s="124">
        <v>-1</v>
      </c>
      <c r="F14" s="124">
        <v>-1</v>
      </c>
      <c r="G14" s="124">
        <v>-1</v>
      </c>
      <c r="H14" s="124" t="s">
        <v>430</v>
      </c>
      <c r="I14" s="124" t="s">
        <v>430</v>
      </c>
      <c r="J14" s="124"/>
      <c r="K14" s="116"/>
    </row>
    <row r="15" spans="1:11" s="2" customFormat="1" ht="20.100000000000001" customHeight="1">
      <c r="A15" s="9" t="s">
        <v>405</v>
      </c>
      <c r="B15" s="8">
        <v>1017</v>
      </c>
      <c r="C15" s="124">
        <v>-9</v>
      </c>
      <c r="D15" s="129">
        <v>-9</v>
      </c>
      <c r="E15" s="124">
        <v>-70</v>
      </c>
      <c r="F15" s="124">
        <v>-9</v>
      </c>
      <c r="G15" s="124">
        <v>-2</v>
      </c>
      <c r="H15" s="124">
        <v>-2</v>
      </c>
      <c r="I15" s="124">
        <v>-3</v>
      </c>
      <c r="J15" s="124">
        <v>-2</v>
      </c>
      <c r="K15" s="116"/>
    </row>
    <row r="16" spans="1:11" s="2" customFormat="1" ht="20.100000000000001" customHeight="1">
      <c r="A16" s="9" t="s">
        <v>406</v>
      </c>
      <c r="B16" s="8">
        <v>1018</v>
      </c>
      <c r="C16" s="124">
        <v>0</v>
      </c>
      <c r="D16" s="129" t="s">
        <v>430</v>
      </c>
      <c r="E16" s="124" t="s">
        <v>430</v>
      </c>
      <c r="F16" s="124" t="s">
        <v>430</v>
      </c>
      <c r="G16" s="124" t="s">
        <v>430</v>
      </c>
      <c r="H16" s="124" t="s">
        <v>430</v>
      </c>
      <c r="I16" s="124" t="s">
        <v>430</v>
      </c>
      <c r="J16" s="124" t="s">
        <v>430</v>
      </c>
      <c r="K16" s="116"/>
    </row>
    <row r="17" spans="1:11" s="6" customFormat="1" ht="36.75" customHeight="1">
      <c r="A17" s="11" t="s">
        <v>18</v>
      </c>
      <c r="B17" s="12">
        <v>1020</v>
      </c>
      <c r="C17" s="156">
        <f>C7+C8</f>
        <v>197</v>
      </c>
      <c r="D17" s="156">
        <v>2058</v>
      </c>
      <c r="E17" s="156">
        <f>E7+E8</f>
        <v>766</v>
      </c>
      <c r="F17" s="156">
        <f>SUM(F7,F8)</f>
        <v>2061</v>
      </c>
      <c r="G17" s="156">
        <f>G7+G8</f>
        <v>228</v>
      </c>
      <c r="H17" s="156">
        <f>H7+H8</f>
        <v>228</v>
      </c>
      <c r="I17" s="156">
        <f>I7+I8</f>
        <v>228</v>
      </c>
      <c r="J17" s="156">
        <f>J7+J8</f>
        <v>228</v>
      </c>
      <c r="K17" s="116"/>
    </row>
    <row r="18" spans="1:11" ht="20.100000000000001" customHeight="1">
      <c r="A18" s="9" t="s">
        <v>188</v>
      </c>
      <c r="B18" s="10">
        <v>1030</v>
      </c>
      <c r="C18" s="129">
        <v>-1456</v>
      </c>
      <c r="D18" s="129">
        <v>-2025</v>
      </c>
      <c r="E18" s="129">
        <f>E19+E24+E25+E26+E27+E28+E32+E33+E38+E40</f>
        <v>-1233</v>
      </c>
      <c r="F18" s="129">
        <f>F19+F24+F25+F26+F27+F28+F32+F33+F38+F40</f>
        <v>-2029.6</v>
      </c>
      <c r="G18" s="129">
        <v>-311</v>
      </c>
      <c r="H18" s="129">
        <v>-311</v>
      </c>
      <c r="I18" s="129">
        <v>-311</v>
      </c>
      <c r="J18" s="129">
        <v>-311</v>
      </c>
      <c r="K18" s="116"/>
    </row>
    <row r="19" spans="1:11" ht="24" customHeight="1">
      <c r="A19" s="9" t="s">
        <v>103</v>
      </c>
      <c r="B19" s="10">
        <v>1031</v>
      </c>
      <c r="C19" s="124">
        <v>0</v>
      </c>
      <c r="D19" s="129">
        <v>-18</v>
      </c>
      <c r="E19" s="124">
        <v>-9</v>
      </c>
      <c r="F19" s="124">
        <v>-18</v>
      </c>
      <c r="G19" s="124">
        <v>-3</v>
      </c>
      <c r="H19" s="124">
        <v>-3</v>
      </c>
      <c r="I19" s="124">
        <v>-2</v>
      </c>
      <c r="J19" s="124">
        <v>-2</v>
      </c>
      <c r="K19" s="172"/>
    </row>
    <row r="20" spans="1:11" ht="20.100000000000001" customHeight="1">
      <c r="A20" s="9" t="s">
        <v>175</v>
      </c>
      <c r="B20" s="10">
        <v>1032</v>
      </c>
      <c r="C20" s="124" t="s">
        <v>430</v>
      </c>
      <c r="D20" s="129" t="s">
        <v>430</v>
      </c>
      <c r="E20" s="124" t="s">
        <v>430</v>
      </c>
      <c r="F20" s="124" t="s">
        <v>430</v>
      </c>
      <c r="G20" s="124" t="s">
        <v>430</v>
      </c>
      <c r="H20" s="124" t="s">
        <v>430</v>
      </c>
      <c r="I20" s="124" t="s">
        <v>430</v>
      </c>
      <c r="J20" s="124" t="s">
        <v>430</v>
      </c>
      <c r="K20" s="116"/>
    </row>
    <row r="21" spans="1:11" ht="20.100000000000001" customHeight="1">
      <c r="A21" s="9" t="s">
        <v>54</v>
      </c>
      <c r="B21" s="10">
        <v>1033</v>
      </c>
      <c r="C21" s="124" t="s">
        <v>430</v>
      </c>
      <c r="D21" s="129" t="s">
        <v>430</v>
      </c>
      <c r="E21" s="124" t="s">
        <v>430</v>
      </c>
      <c r="F21" s="124" t="s">
        <v>430</v>
      </c>
      <c r="G21" s="124" t="s">
        <v>430</v>
      </c>
      <c r="H21" s="124" t="s">
        <v>430</v>
      </c>
      <c r="I21" s="124" t="s">
        <v>430</v>
      </c>
      <c r="J21" s="124" t="s">
        <v>430</v>
      </c>
      <c r="K21" s="116"/>
    </row>
    <row r="22" spans="1:11" ht="20.100000000000001" customHeight="1">
      <c r="A22" s="9" t="s">
        <v>16</v>
      </c>
      <c r="B22" s="10">
        <v>1034</v>
      </c>
      <c r="C22" s="124" t="s">
        <v>430</v>
      </c>
      <c r="D22" s="129" t="s">
        <v>430</v>
      </c>
      <c r="E22" s="124" t="s">
        <v>430</v>
      </c>
      <c r="F22" s="124" t="s">
        <v>430</v>
      </c>
      <c r="G22" s="124" t="s">
        <v>430</v>
      </c>
      <c r="H22" s="124" t="s">
        <v>430</v>
      </c>
      <c r="I22" s="124" t="s">
        <v>430</v>
      </c>
      <c r="J22" s="124" t="s">
        <v>430</v>
      </c>
      <c r="K22" s="116"/>
    </row>
    <row r="23" spans="1:11" ht="20.100000000000001" customHeight="1">
      <c r="A23" s="9" t="s">
        <v>17</v>
      </c>
      <c r="B23" s="10">
        <v>1035</v>
      </c>
      <c r="C23" s="124" t="s">
        <v>430</v>
      </c>
      <c r="D23" s="129">
        <f>SUM(G23:J23)</f>
        <v>0</v>
      </c>
      <c r="E23" s="124" t="s">
        <v>430</v>
      </c>
      <c r="F23" s="124" t="s">
        <v>430</v>
      </c>
      <c r="G23" s="124" t="s">
        <v>430</v>
      </c>
      <c r="H23" s="124" t="s">
        <v>430</v>
      </c>
      <c r="I23" s="124" t="s">
        <v>430</v>
      </c>
      <c r="J23" s="124" t="s">
        <v>430</v>
      </c>
      <c r="K23" s="116"/>
    </row>
    <row r="24" spans="1:11" s="2" customFormat="1" ht="20.100000000000001" customHeight="1">
      <c r="A24" s="9" t="s">
        <v>30</v>
      </c>
      <c r="B24" s="10">
        <v>1036</v>
      </c>
      <c r="C24" s="124">
        <v>0</v>
      </c>
      <c r="D24" s="129">
        <v>-1</v>
      </c>
      <c r="E24" s="124">
        <v>0</v>
      </c>
      <c r="F24" s="124">
        <v>-1</v>
      </c>
      <c r="G24" s="124">
        <v>-1</v>
      </c>
      <c r="H24" s="124">
        <v>-1</v>
      </c>
      <c r="I24" s="124" t="s">
        <v>430</v>
      </c>
      <c r="J24" s="124">
        <v>0</v>
      </c>
      <c r="K24" s="116"/>
    </row>
    <row r="25" spans="1:11" s="2" customFormat="1" ht="20.100000000000001" customHeight="1">
      <c r="A25" s="9" t="s">
        <v>31</v>
      </c>
      <c r="B25" s="10">
        <v>1037</v>
      </c>
      <c r="C25" s="124">
        <v>-1</v>
      </c>
      <c r="D25" s="129">
        <v>-4</v>
      </c>
      <c r="E25" s="124">
        <v>-4</v>
      </c>
      <c r="F25" s="124">
        <v>-3.6</v>
      </c>
      <c r="G25" s="124">
        <v>-1</v>
      </c>
      <c r="H25" s="124">
        <v>-1</v>
      </c>
      <c r="I25" s="124">
        <v>-1</v>
      </c>
      <c r="J25" s="124">
        <v>-1</v>
      </c>
      <c r="K25" s="116"/>
    </row>
    <row r="26" spans="1:11" s="2" customFormat="1" ht="23.25" customHeight="1">
      <c r="A26" s="9" t="s">
        <v>32</v>
      </c>
      <c r="B26" s="10">
        <v>1038</v>
      </c>
      <c r="C26" s="124">
        <v>-86</v>
      </c>
      <c r="D26" s="129">
        <v>-1569</v>
      </c>
      <c r="E26" s="124">
        <v>-964</v>
      </c>
      <c r="F26" s="124">
        <v>-1569</v>
      </c>
      <c r="G26" s="124">
        <v>-244</v>
      </c>
      <c r="H26" s="124">
        <v>-244</v>
      </c>
      <c r="I26" s="124">
        <v>-244</v>
      </c>
      <c r="J26" s="124">
        <v>-243</v>
      </c>
      <c r="K26" s="172" t="s">
        <v>455</v>
      </c>
    </row>
    <row r="27" spans="1:11" s="2" customFormat="1" ht="20.100000000000001" customHeight="1">
      <c r="A27" s="9" t="s">
        <v>33</v>
      </c>
      <c r="B27" s="10">
        <v>1039</v>
      </c>
      <c r="C27" s="124">
        <v>-19</v>
      </c>
      <c r="D27" s="129">
        <v>-345</v>
      </c>
      <c r="E27" s="124">
        <v>-212</v>
      </c>
      <c r="F27" s="124">
        <v>-345</v>
      </c>
      <c r="G27" s="124">
        <v>-49</v>
      </c>
      <c r="H27" s="124">
        <v>-52</v>
      </c>
      <c r="I27" s="124">
        <v>-51</v>
      </c>
      <c r="J27" s="124">
        <v>-47</v>
      </c>
      <c r="K27" s="116"/>
    </row>
    <row r="28" spans="1:11" s="2" customFormat="1" ht="42" customHeight="1">
      <c r="A28" s="9" t="s">
        <v>34</v>
      </c>
      <c r="B28" s="10">
        <v>1040</v>
      </c>
      <c r="C28" s="124">
        <v>-1</v>
      </c>
      <c r="D28" s="129">
        <v>-5</v>
      </c>
      <c r="E28" s="124">
        <v>-3</v>
      </c>
      <c r="F28" s="124">
        <v>-4.5999999999999996</v>
      </c>
      <c r="G28" s="124">
        <v>-1</v>
      </c>
      <c r="H28" s="124">
        <v>-1</v>
      </c>
      <c r="I28" s="124">
        <v>-1</v>
      </c>
      <c r="J28" s="124">
        <v>0</v>
      </c>
      <c r="K28" s="116"/>
    </row>
    <row r="29" spans="1:11" s="2" customFormat="1" ht="42" customHeight="1">
      <c r="A29" s="9" t="s">
        <v>35</v>
      </c>
      <c r="B29" s="10">
        <v>1041</v>
      </c>
      <c r="C29" s="124" t="s">
        <v>430</v>
      </c>
      <c r="D29" s="129" t="s">
        <v>430</v>
      </c>
      <c r="E29" s="124" t="s">
        <v>430</v>
      </c>
      <c r="F29" s="124" t="s">
        <v>430</v>
      </c>
      <c r="G29" s="124" t="s">
        <v>430</v>
      </c>
      <c r="H29" s="124" t="s">
        <v>430</v>
      </c>
      <c r="I29" s="124" t="s">
        <v>430</v>
      </c>
      <c r="J29" s="124" t="s">
        <v>430</v>
      </c>
      <c r="K29" s="116"/>
    </row>
    <row r="30" spans="1:11" s="2" customFormat="1" ht="20.100000000000001" customHeight="1">
      <c r="A30" s="9" t="s">
        <v>36</v>
      </c>
      <c r="B30" s="10">
        <v>1042</v>
      </c>
      <c r="C30" s="124" t="s">
        <v>430</v>
      </c>
      <c r="D30" s="129" t="s">
        <v>430</v>
      </c>
      <c r="E30" s="124" t="s">
        <v>430</v>
      </c>
      <c r="F30" s="124" t="s">
        <v>430</v>
      </c>
      <c r="G30" s="124" t="s">
        <v>430</v>
      </c>
      <c r="H30" s="124" t="s">
        <v>430</v>
      </c>
      <c r="I30" s="124" t="s">
        <v>430</v>
      </c>
      <c r="J30" s="124" t="s">
        <v>430</v>
      </c>
      <c r="K30" s="116"/>
    </row>
    <row r="31" spans="1:11" s="2" customFormat="1" ht="20.100000000000001" customHeight="1">
      <c r="A31" s="9" t="s">
        <v>37</v>
      </c>
      <c r="B31" s="10">
        <v>1043</v>
      </c>
      <c r="C31" s="124" t="s">
        <v>430</v>
      </c>
      <c r="D31" s="129" t="s">
        <v>430</v>
      </c>
      <c r="E31" s="124" t="s">
        <v>430</v>
      </c>
      <c r="F31" s="124" t="s">
        <v>430</v>
      </c>
      <c r="G31" s="124" t="s">
        <v>430</v>
      </c>
      <c r="H31" s="124" t="s">
        <v>430</v>
      </c>
      <c r="I31" s="124" t="s">
        <v>430</v>
      </c>
      <c r="J31" s="124" t="s">
        <v>430</v>
      </c>
      <c r="K31" s="116"/>
    </row>
    <row r="32" spans="1:11" s="2" customFormat="1" ht="36" customHeight="1">
      <c r="A32" s="9" t="s">
        <v>38</v>
      </c>
      <c r="B32" s="10">
        <v>1044</v>
      </c>
      <c r="C32" s="124">
        <v>0</v>
      </c>
      <c r="D32" s="129">
        <v>-55</v>
      </c>
      <c r="E32" s="124">
        <v>-6</v>
      </c>
      <c r="F32" s="124">
        <v>-59</v>
      </c>
      <c r="G32" s="124">
        <v>-2</v>
      </c>
      <c r="H32" s="124">
        <v>-2</v>
      </c>
      <c r="I32" s="124">
        <v>-2</v>
      </c>
      <c r="J32" s="124">
        <v>-1</v>
      </c>
      <c r="K32" s="172" t="s">
        <v>446</v>
      </c>
    </row>
    <row r="33" spans="1:11" s="2" customFormat="1" ht="20.100000000000001" customHeight="1">
      <c r="A33" s="9" t="s">
        <v>56</v>
      </c>
      <c r="B33" s="10">
        <v>1045</v>
      </c>
      <c r="C33" s="124">
        <v>-2</v>
      </c>
      <c r="D33" s="129">
        <v>-3</v>
      </c>
      <c r="E33" s="124">
        <v>-4</v>
      </c>
      <c r="F33" s="124">
        <v>-3.4</v>
      </c>
      <c r="G33" s="124">
        <v>-1</v>
      </c>
      <c r="H33" s="124">
        <v>-1</v>
      </c>
      <c r="I33" s="124">
        <v>-1</v>
      </c>
      <c r="J33" s="124">
        <v>0</v>
      </c>
      <c r="K33" s="116"/>
    </row>
    <row r="34" spans="1:11" s="2" customFormat="1" ht="20.100000000000001" customHeight="1">
      <c r="A34" s="9" t="s">
        <v>39</v>
      </c>
      <c r="B34" s="10">
        <v>1046</v>
      </c>
      <c r="C34" s="124" t="s">
        <v>430</v>
      </c>
      <c r="D34" s="129" t="s">
        <v>430</v>
      </c>
      <c r="E34" s="124" t="s">
        <v>430</v>
      </c>
      <c r="F34" s="124" t="s">
        <v>430</v>
      </c>
      <c r="G34" s="124" t="s">
        <v>430</v>
      </c>
      <c r="H34" s="124" t="s">
        <v>430</v>
      </c>
      <c r="I34" s="124" t="s">
        <v>430</v>
      </c>
      <c r="J34" s="124" t="s">
        <v>430</v>
      </c>
      <c r="K34" s="116"/>
    </row>
    <row r="35" spans="1:11" s="2" customFormat="1" ht="20.100000000000001" customHeight="1">
      <c r="A35" s="9" t="s">
        <v>40</v>
      </c>
      <c r="B35" s="10">
        <v>1047</v>
      </c>
      <c r="C35" s="124" t="s">
        <v>430</v>
      </c>
      <c r="D35" s="129" t="s">
        <v>430</v>
      </c>
      <c r="E35" s="124" t="s">
        <v>430</v>
      </c>
      <c r="F35" s="124" t="s">
        <v>430</v>
      </c>
      <c r="G35" s="124" t="s">
        <v>430</v>
      </c>
      <c r="H35" s="124" t="s">
        <v>430</v>
      </c>
      <c r="I35" s="124" t="s">
        <v>430</v>
      </c>
      <c r="J35" s="124" t="s">
        <v>430</v>
      </c>
      <c r="K35" s="116"/>
    </row>
    <row r="36" spans="1:11" s="2" customFormat="1" ht="20.100000000000001" customHeight="1">
      <c r="A36" s="9" t="s">
        <v>41</v>
      </c>
      <c r="B36" s="10">
        <v>1048</v>
      </c>
      <c r="C36" s="124" t="s">
        <v>430</v>
      </c>
      <c r="D36" s="129" t="s">
        <v>430</v>
      </c>
      <c r="E36" s="124" t="s">
        <v>430</v>
      </c>
      <c r="F36" s="124" t="s">
        <v>430</v>
      </c>
      <c r="G36" s="124" t="s">
        <v>430</v>
      </c>
      <c r="H36" s="124" t="s">
        <v>430</v>
      </c>
      <c r="I36" s="124" t="s">
        <v>430</v>
      </c>
      <c r="J36" s="124" t="s">
        <v>430</v>
      </c>
      <c r="K36" s="116"/>
    </row>
    <row r="37" spans="1:11" s="2" customFormat="1" ht="20.100000000000001" customHeight="1">
      <c r="A37" s="9" t="s">
        <v>42</v>
      </c>
      <c r="B37" s="10">
        <v>1049</v>
      </c>
      <c r="C37" s="124" t="s">
        <v>430</v>
      </c>
      <c r="D37" s="129">
        <v>-2</v>
      </c>
      <c r="E37" s="124">
        <v>-2</v>
      </c>
      <c r="F37" s="124">
        <v>-2</v>
      </c>
      <c r="G37" s="124">
        <v>-1</v>
      </c>
      <c r="H37" s="124">
        <v>-1</v>
      </c>
      <c r="I37" s="124" t="s">
        <v>430</v>
      </c>
      <c r="J37" s="124" t="s">
        <v>430</v>
      </c>
      <c r="K37" s="116"/>
    </row>
    <row r="38" spans="1:11" s="2" customFormat="1" ht="39.75" customHeight="1">
      <c r="A38" s="9" t="s">
        <v>75</v>
      </c>
      <c r="B38" s="10">
        <v>1050</v>
      </c>
      <c r="C38" s="124">
        <v>0</v>
      </c>
      <c r="D38" s="129">
        <v>-15</v>
      </c>
      <c r="E38" s="124">
        <v>-21</v>
      </c>
      <c r="F38" s="124">
        <v>-16</v>
      </c>
      <c r="G38" s="124">
        <v>-4</v>
      </c>
      <c r="H38" s="124">
        <v>-4</v>
      </c>
      <c r="I38" s="124">
        <v>-3</v>
      </c>
      <c r="J38" s="124">
        <v>-3</v>
      </c>
      <c r="K38" s="172"/>
    </row>
    <row r="39" spans="1:11" s="2" customFormat="1" ht="20.100000000000001" customHeight="1">
      <c r="A39" s="9" t="s">
        <v>43</v>
      </c>
      <c r="B39" s="7" t="s">
        <v>303</v>
      </c>
      <c r="C39" s="124" t="s">
        <v>430</v>
      </c>
      <c r="D39" s="129" t="s">
        <v>430</v>
      </c>
      <c r="E39" s="124" t="s">
        <v>430</v>
      </c>
      <c r="F39" s="124" t="s">
        <v>430</v>
      </c>
      <c r="G39" s="124" t="s">
        <v>430</v>
      </c>
      <c r="H39" s="124" t="s">
        <v>430</v>
      </c>
      <c r="I39" s="124" t="s">
        <v>430</v>
      </c>
      <c r="J39" s="124" t="s">
        <v>430</v>
      </c>
      <c r="K39" s="116"/>
    </row>
    <row r="40" spans="1:11" s="2" customFormat="1" ht="20.100000000000001" customHeight="1">
      <c r="A40" s="9" t="s">
        <v>106</v>
      </c>
      <c r="B40" s="10">
        <v>1051</v>
      </c>
      <c r="C40" s="124">
        <v>0</v>
      </c>
      <c r="D40" s="129">
        <v>-10</v>
      </c>
      <c r="E40" s="124">
        <v>-10</v>
      </c>
      <c r="F40" s="124">
        <v>-10</v>
      </c>
      <c r="G40" s="124">
        <v>-2</v>
      </c>
      <c r="H40" s="124">
        <v>-2</v>
      </c>
      <c r="I40" s="124">
        <v>-2</v>
      </c>
      <c r="J40" s="124">
        <v>-3</v>
      </c>
      <c r="K40" s="116"/>
    </row>
    <row r="41" spans="1:11" ht="20.100000000000001" customHeight="1">
      <c r="A41" s="9" t="s">
        <v>189</v>
      </c>
      <c r="B41" s="10">
        <v>1060</v>
      </c>
      <c r="C41" s="129" t="s">
        <v>430</v>
      </c>
      <c r="D41" s="129" t="s">
        <v>430</v>
      </c>
      <c r="E41" s="129" t="s">
        <v>430</v>
      </c>
      <c r="F41" s="129" t="s">
        <v>430</v>
      </c>
      <c r="G41" s="129">
        <f>SUM(G42:G48)</f>
        <v>0</v>
      </c>
      <c r="H41" s="129" t="s">
        <v>430</v>
      </c>
      <c r="I41" s="129">
        <f>SUM(I42:I48)</f>
        <v>0</v>
      </c>
      <c r="J41" s="129" t="s">
        <v>430</v>
      </c>
      <c r="K41" s="116"/>
    </row>
    <row r="42" spans="1:11" s="2" customFormat="1" ht="20.100000000000001" customHeight="1">
      <c r="A42" s="9" t="s">
        <v>155</v>
      </c>
      <c r="B42" s="10">
        <v>1061</v>
      </c>
      <c r="C42" s="124" t="s">
        <v>430</v>
      </c>
      <c r="D42" s="129" t="s">
        <v>430</v>
      </c>
      <c r="E42" s="124" t="s">
        <v>430</v>
      </c>
      <c r="F42" s="124" t="s">
        <v>430</v>
      </c>
      <c r="G42" s="124" t="s">
        <v>430</v>
      </c>
      <c r="H42" s="124" t="s">
        <v>430</v>
      </c>
      <c r="I42" s="124" t="s">
        <v>430</v>
      </c>
      <c r="J42" s="124" t="s">
        <v>430</v>
      </c>
      <c r="K42" s="116"/>
    </row>
    <row r="43" spans="1:11" s="2" customFormat="1" ht="20.100000000000001" customHeight="1">
      <c r="A43" s="9" t="s">
        <v>156</v>
      </c>
      <c r="B43" s="10">
        <v>1062</v>
      </c>
      <c r="C43" s="124" t="s">
        <v>430</v>
      </c>
      <c r="D43" s="129" t="s">
        <v>430</v>
      </c>
      <c r="E43" s="124" t="s">
        <v>430</v>
      </c>
      <c r="F43" s="124" t="s">
        <v>430</v>
      </c>
      <c r="G43" s="124" t="s">
        <v>430</v>
      </c>
      <c r="H43" s="124" t="s">
        <v>430</v>
      </c>
      <c r="I43" s="124" t="s">
        <v>430</v>
      </c>
      <c r="J43" s="124" t="s">
        <v>430</v>
      </c>
      <c r="K43" s="116"/>
    </row>
    <row r="44" spans="1:11" s="2" customFormat="1" ht="20.100000000000001" customHeight="1">
      <c r="A44" s="9" t="s">
        <v>32</v>
      </c>
      <c r="B44" s="10">
        <v>1063</v>
      </c>
      <c r="C44" s="124" t="s">
        <v>430</v>
      </c>
      <c r="D44" s="129" t="s">
        <v>430</v>
      </c>
      <c r="E44" s="124" t="s">
        <v>430</v>
      </c>
      <c r="F44" s="124" t="s">
        <v>430</v>
      </c>
      <c r="G44" s="124" t="s">
        <v>430</v>
      </c>
      <c r="H44" s="124" t="s">
        <v>430</v>
      </c>
      <c r="I44" s="124" t="s">
        <v>430</v>
      </c>
      <c r="J44" s="124" t="s">
        <v>430</v>
      </c>
      <c r="K44" s="116"/>
    </row>
    <row r="45" spans="1:11" s="2" customFormat="1" ht="20.100000000000001" customHeight="1">
      <c r="A45" s="9" t="s">
        <v>33</v>
      </c>
      <c r="B45" s="10">
        <v>1064</v>
      </c>
      <c r="C45" s="124" t="s">
        <v>430</v>
      </c>
      <c r="D45" s="129" t="s">
        <v>430</v>
      </c>
      <c r="E45" s="124" t="s">
        <v>430</v>
      </c>
      <c r="F45" s="124" t="s">
        <v>430</v>
      </c>
      <c r="G45" s="124" t="s">
        <v>430</v>
      </c>
      <c r="H45" s="124" t="s">
        <v>430</v>
      </c>
      <c r="I45" s="124" t="s">
        <v>430</v>
      </c>
      <c r="J45" s="124" t="s">
        <v>430</v>
      </c>
      <c r="K45" s="116"/>
    </row>
    <row r="46" spans="1:11" s="2" customFormat="1" ht="20.100000000000001" customHeight="1">
      <c r="A46" s="9" t="s">
        <v>55</v>
      </c>
      <c r="B46" s="10">
        <v>1065</v>
      </c>
      <c r="C46" s="124" t="s">
        <v>430</v>
      </c>
      <c r="D46" s="129" t="s">
        <v>430</v>
      </c>
      <c r="E46" s="124" t="s">
        <v>430</v>
      </c>
      <c r="F46" s="124" t="s">
        <v>430</v>
      </c>
      <c r="G46" s="124" t="s">
        <v>430</v>
      </c>
      <c r="H46" s="124" t="s">
        <v>430</v>
      </c>
      <c r="I46" s="124" t="s">
        <v>430</v>
      </c>
      <c r="J46" s="124" t="s">
        <v>430</v>
      </c>
      <c r="K46" s="116"/>
    </row>
    <row r="47" spans="1:11" s="2" customFormat="1" ht="20.100000000000001" customHeight="1">
      <c r="A47" s="9" t="s">
        <v>78</v>
      </c>
      <c r="B47" s="10">
        <v>1066</v>
      </c>
      <c r="C47" s="124" t="s">
        <v>430</v>
      </c>
      <c r="D47" s="129" t="s">
        <v>430</v>
      </c>
      <c r="E47" s="124" t="s">
        <v>430</v>
      </c>
      <c r="F47" s="124" t="s">
        <v>430</v>
      </c>
      <c r="G47" s="124" t="s">
        <v>430</v>
      </c>
      <c r="H47" s="124" t="s">
        <v>430</v>
      </c>
      <c r="I47" s="124" t="s">
        <v>430</v>
      </c>
      <c r="J47" s="124" t="s">
        <v>430</v>
      </c>
      <c r="K47" s="116"/>
    </row>
    <row r="48" spans="1:11" s="2" customFormat="1" ht="20.100000000000001" customHeight="1">
      <c r="A48" s="9" t="s">
        <v>115</v>
      </c>
      <c r="B48" s="10">
        <v>1067</v>
      </c>
      <c r="C48" s="124" t="s">
        <v>430</v>
      </c>
      <c r="D48" s="129" t="s">
        <v>430</v>
      </c>
      <c r="E48" s="124" t="s">
        <v>430</v>
      </c>
      <c r="F48" s="124" t="s">
        <v>430</v>
      </c>
      <c r="G48" s="124" t="s">
        <v>430</v>
      </c>
      <c r="H48" s="124" t="s">
        <v>430</v>
      </c>
      <c r="I48" s="124" t="s">
        <v>430</v>
      </c>
      <c r="J48" s="124" t="s">
        <v>430</v>
      </c>
      <c r="K48" s="116"/>
    </row>
    <row r="49" spans="1:11" s="2" customFormat="1" ht="28.5" customHeight="1">
      <c r="A49" s="9" t="s">
        <v>304</v>
      </c>
      <c r="B49" s="10">
        <v>1070</v>
      </c>
      <c r="C49" s="129">
        <v>24</v>
      </c>
      <c r="D49" s="129">
        <v>0</v>
      </c>
      <c r="E49" s="129" t="s">
        <v>430</v>
      </c>
      <c r="F49" s="129">
        <f>F52</f>
        <v>0</v>
      </c>
      <c r="G49" s="129">
        <v>0</v>
      </c>
      <c r="H49" s="129">
        <f>H52</f>
        <v>120</v>
      </c>
      <c r="I49" s="129">
        <f>I52</f>
        <v>120</v>
      </c>
      <c r="J49" s="129">
        <f>J52</f>
        <v>120</v>
      </c>
      <c r="K49" s="172"/>
    </row>
    <row r="50" spans="1:11" s="2" customFormat="1" ht="20.100000000000001" customHeight="1">
      <c r="A50" s="9" t="s">
        <v>184</v>
      </c>
      <c r="B50" s="10">
        <v>1071</v>
      </c>
      <c r="C50" s="124" t="s">
        <v>430</v>
      </c>
      <c r="D50" s="129">
        <v>0</v>
      </c>
      <c r="E50" s="124" t="s">
        <v>430</v>
      </c>
      <c r="F50" s="124" t="s">
        <v>430</v>
      </c>
      <c r="G50" s="124" t="s">
        <v>430</v>
      </c>
      <c r="H50" s="124"/>
      <c r="I50" s="124" t="s">
        <v>430</v>
      </c>
      <c r="J50" s="124" t="s">
        <v>430</v>
      </c>
      <c r="K50" s="172"/>
    </row>
    <row r="51" spans="1:11" s="2" customFormat="1" ht="20.100000000000001" customHeight="1">
      <c r="A51" s="9" t="s">
        <v>305</v>
      </c>
      <c r="B51" s="10">
        <v>1072</v>
      </c>
      <c r="C51" s="124" t="s">
        <v>430</v>
      </c>
      <c r="D51" s="129" t="s">
        <v>430</v>
      </c>
      <c r="E51" s="124" t="s">
        <v>430</v>
      </c>
      <c r="F51" s="124" t="s">
        <v>430</v>
      </c>
      <c r="G51" s="124" t="s">
        <v>430</v>
      </c>
      <c r="H51" s="124" t="s">
        <v>430</v>
      </c>
      <c r="I51" s="124" t="s">
        <v>430</v>
      </c>
      <c r="J51" s="124" t="s">
        <v>430</v>
      </c>
      <c r="K51" s="172"/>
    </row>
    <row r="52" spans="1:11" s="2" customFormat="1" ht="20.100000000000001" customHeight="1">
      <c r="A52" s="9" t="s">
        <v>306</v>
      </c>
      <c r="B52" s="10">
        <v>1073</v>
      </c>
      <c r="C52" s="124">
        <v>0</v>
      </c>
      <c r="D52" s="129">
        <v>0</v>
      </c>
      <c r="E52" s="124" t="s">
        <v>430</v>
      </c>
      <c r="F52" s="124">
        <v>0</v>
      </c>
      <c r="G52" s="124">
        <v>0</v>
      </c>
      <c r="H52" s="124">
        <v>120</v>
      </c>
      <c r="I52" s="124">
        <v>120</v>
      </c>
      <c r="J52" s="124">
        <v>120</v>
      </c>
      <c r="K52" s="172"/>
    </row>
    <row r="53" spans="1:11" s="2" customFormat="1" ht="39" customHeight="1">
      <c r="A53" s="99" t="s">
        <v>80</v>
      </c>
      <c r="B53" s="10">
        <v>1080</v>
      </c>
      <c r="C53" s="129">
        <v>0</v>
      </c>
      <c r="D53" s="129">
        <v>0</v>
      </c>
      <c r="E53" s="129" t="s">
        <v>430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72" t="s">
        <v>456</v>
      </c>
    </row>
    <row r="54" spans="1:11" s="2" customFormat="1" ht="20.100000000000001" customHeight="1">
      <c r="A54" s="9" t="s">
        <v>184</v>
      </c>
      <c r="B54" s="10">
        <v>1081</v>
      </c>
      <c r="C54" s="124" t="s">
        <v>430</v>
      </c>
      <c r="D54" s="129" t="s">
        <v>430</v>
      </c>
      <c r="E54" s="124" t="s">
        <v>430</v>
      </c>
      <c r="F54" s="124" t="s">
        <v>430</v>
      </c>
      <c r="G54" s="124" t="s">
        <v>430</v>
      </c>
      <c r="H54" s="124" t="s">
        <v>430</v>
      </c>
      <c r="I54" s="124" t="s">
        <v>430</v>
      </c>
      <c r="J54" s="124" t="s">
        <v>430</v>
      </c>
      <c r="K54" s="116"/>
    </row>
    <row r="55" spans="1:11" s="2" customFormat="1" ht="20.100000000000001" customHeight="1">
      <c r="A55" s="9" t="s">
        <v>307</v>
      </c>
      <c r="B55" s="10">
        <v>1082</v>
      </c>
      <c r="C55" s="124" t="s">
        <v>430</v>
      </c>
      <c r="D55" s="129" t="s">
        <v>430</v>
      </c>
      <c r="E55" s="124" t="s">
        <v>430</v>
      </c>
      <c r="F55" s="124" t="s">
        <v>430</v>
      </c>
      <c r="G55" s="124" t="s">
        <v>430</v>
      </c>
      <c r="H55" s="124" t="s">
        <v>430</v>
      </c>
      <c r="I55" s="124" t="s">
        <v>430</v>
      </c>
      <c r="J55" s="124" t="s">
        <v>430</v>
      </c>
      <c r="K55" s="116"/>
    </row>
    <row r="56" spans="1:11" s="2" customFormat="1" ht="20.100000000000001" customHeight="1">
      <c r="A56" s="9" t="s">
        <v>64</v>
      </c>
      <c r="B56" s="10">
        <v>1083</v>
      </c>
      <c r="C56" s="124" t="s">
        <v>430</v>
      </c>
      <c r="D56" s="129" t="s">
        <v>430</v>
      </c>
      <c r="E56" s="124" t="s">
        <v>430</v>
      </c>
      <c r="F56" s="124" t="s">
        <v>430</v>
      </c>
      <c r="G56" s="124" t="s">
        <v>430</v>
      </c>
      <c r="H56" s="124" t="s">
        <v>430</v>
      </c>
      <c r="I56" s="124" t="s">
        <v>430</v>
      </c>
      <c r="J56" s="124" t="s">
        <v>430</v>
      </c>
      <c r="K56" s="116"/>
    </row>
    <row r="57" spans="1:11" s="2" customFormat="1" ht="20.100000000000001" customHeight="1">
      <c r="A57" s="9" t="s">
        <v>44</v>
      </c>
      <c r="B57" s="10">
        <v>1084</v>
      </c>
      <c r="C57" s="124" t="s">
        <v>430</v>
      </c>
      <c r="D57" s="129" t="s">
        <v>430</v>
      </c>
      <c r="E57" s="124" t="s">
        <v>430</v>
      </c>
      <c r="F57" s="124" t="s">
        <v>430</v>
      </c>
      <c r="G57" s="124" t="s">
        <v>430</v>
      </c>
      <c r="H57" s="124" t="s">
        <v>430</v>
      </c>
      <c r="I57" s="124" t="s">
        <v>430</v>
      </c>
      <c r="J57" s="124" t="s">
        <v>430</v>
      </c>
      <c r="K57" s="116"/>
    </row>
    <row r="58" spans="1:11" s="2" customFormat="1" ht="20.100000000000001" customHeight="1">
      <c r="A58" s="9" t="s">
        <v>53</v>
      </c>
      <c r="B58" s="10">
        <v>1085</v>
      </c>
      <c r="C58" s="124" t="s">
        <v>430</v>
      </c>
      <c r="D58" s="129" t="s">
        <v>430</v>
      </c>
      <c r="E58" s="124" t="s">
        <v>430</v>
      </c>
      <c r="F58" s="124" t="s">
        <v>430</v>
      </c>
      <c r="G58" s="124" t="s">
        <v>430</v>
      </c>
      <c r="H58" s="124" t="s">
        <v>430</v>
      </c>
      <c r="I58" s="124" t="s">
        <v>430</v>
      </c>
      <c r="J58" s="124" t="s">
        <v>430</v>
      </c>
      <c r="K58" s="116"/>
    </row>
    <row r="59" spans="1:11" s="2" customFormat="1" ht="20.100000000000001" customHeight="1">
      <c r="A59" s="9" t="s">
        <v>203</v>
      </c>
      <c r="B59" s="10">
        <v>1086</v>
      </c>
      <c r="C59" s="124">
        <v>0</v>
      </c>
      <c r="D59" s="129">
        <v>0</v>
      </c>
      <c r="E59" s="124" t="s">
        <v>430</v>
      </c>
      <c r="F59" s="124">
        <v>0</v>
      </c>
      <c r="G59" s="124">
        <v>0</v>
      </c>
      <c r="H59" s="124">
        <v>0</v>
      </c>
      <c r="I59" s="124">
        <f>I53</f>
        <v>0</v>
      </c>
      <c r="J59" s="124">
        <f>J53</f>
        <v>0</v>
      </c>
      <c r="K59" s="116"/>
    </row>
    <row r="60" spans="1:11" s="6" customFormat="1" ht="20.100000000000001" customHeight="1">
      <c r="A60" s="11" t="s">
        <v>4</v>
      </c>
      <c r="B60" s="12">
        <v>1100</v>
      </c>
      <c r="C60" s="156">
        <v>-1235</v>
      </c>
      <c r="D60" s="156">
        <v>33</v>
      </c>
      <c r="E60" s="156">
        <f>E17+E18</f>
        <v>-467</v>
      </c>
      <c r="F60" s="156">
        <f>F7+F8+F18+F49+F53</f>
        <v>31.400000000000091</v>
      </c>
      <c r="G60" s="156">
        <v>7</v>
      </c>
      <c r="H60" s="156">
        <v>7</v>
      </c>
      <c r="I60" s="156">
        <v>7</v>
      </c>
      <c r="J60" s="156">
        <v>7</v>
      </c>
      <c r="K60" s="119"/>
    </row>
    <row r="61" spans="1:11" ht="20.100000000000001" customHeight="1">
      <c r="A61" s="9" t="s">
        <v>104</v>
      </c>
      <c r="B61" s="10">
        <v>1110</v>
      </c>
      <c r="C61" s="124" t="s">
        <v>430</v>
      </c>
      <c r="D61" s="129"/>
      <c r="E61" s="124" t="s">
        <v>430</v>
      </c>
      <c r="F61" s="124"/>
      <c r="G61" s="124" t="s">
        <v>430</v>
      </c>
      <c r="H61" s="124" t="s">
        <v>430</v>
      </c>
      <c r="I61" s="124" t="s">
        <v>430</v>
      </c>
      <c r="J61" s="124" t="s">
        <v>430</v>
      </c>
      <c r="K61" s="116"/>
    </row>
    <row r="62" spans="1:11" ht="20.100000000000001" customHeight="1">
      <c r="A62" s="9" t="s">
        <v>108</v>
      </c>
      <c r="B62" s="10">
        <v>1120</v>
      </c>
      <c r="C62" s="124" t="s">
        <v>430</v>
      </c>
      <c r="D62" s="129" t="s">
        <v>430</v>
      </c>
      <c r="E62" s="124" t="s">
        <v>430</v>
      </c>
      <c r="F62" s="124" t="s">
        <v>430</v>
      </c>
      <c r="G62" s="124" t="s">
        <v>430</v>
      </c>
      <c r="H62" s="124" t="s">
        <v>430</v>
      </c>
      <c r="I62" s="124" t="s">
        <v>430</v>
      </c>
      <c r="J62" s="124" t="s">
        <v>430</v>
      </c>
      <c r="K62" s="116"/>
    </row>
    <row r="63" spans="1:11" ht="20.100000000000001" customHeight="1">
      <c r="A63" s="9" t="s">
        <v>105</v>
      </c>
      <c r="B63" s="10">
        <v>1130</v>
      </c>
      <c r="C63" s="124" t="s">
        <v>430</v>
      </c>
      <c r="D63" s="129" t="s">
        <v>430</v>
      </c>
      <c r="E63" s="124" t="s">
        <v>430</v>
      </c>
      <c r="F63" s="124" t="s">
        <v>430</v>
      </c>
      <c r="G63" s="124" t="s">
        <v>430</v>
      </c>
      <c r="H63" s="124" t="s">
        <v>430</v>
      </c>
      <c r="I63" s="124" t="s">
        <v>430</v>
      </c>
      <c r="J63" s="124" t="s">
        <v>430</v>
      </c>
      <c r="K63" s="116"/>
    </row>
    <row r="64" spans="1:11" ht="20.100000000000001" customHeight="1">
      <c r="A64" s="9" t="s">
        <v>107</v>
      </c>
      <c r="B64" s="10">
        <v>1140</v>
      </c>
      <c r="C64" s="124" t="s">
        <v>430</v>
      </c>
      <c r="D64" s="129" t="s">
        <v>430</v>
      </c>
      <c r="E64" s="124" t="s">
        <v>430</v>
      </c>
      <c r="F64" s="124" t="s">
        <v>430</v>
      </c>
      <c r="G64" s="124" t="s">
        <v>430</v>
      </c>
      <c r="H64" s="124" t="s">
        <v>430</v>
      </c>
      <c r="I64" s="124" t="s">
        <v>430</v>
      </c>
      <c r="J64" s="124" t="s">
        <v>430</v>
      </c>
      <c r="K64" s="116"/>
    </row>
    <row r="65" spans="1:11" ht="20.100000000000001" customHeight="1">
      <c r="A65" s="9" t="s">
        <v>266</v>
      </c>
      <c r="B65" s="10">
        <v>1150</v>
      </c>
      <c r="C65" s="129">
        <v>6</v>
      </c>
      <c r="D65" s="129" t="s">
        <v>430</v>
      </c>
      <c r="E65" s="129" t="s">
        <v>430</v>
      </c>
      <c r="F65" s="129" t="s">
        <v>430</v>
      </c>
      <c r="G65" s="129" t="s">
        <v>430</v>
      </c>
      <c r="H65" s="129" t="s">
        <v>430</v>
      </c>
      <c r="I65" s="129" t="s">
        <v>430</v>
      </c>
      <c r="J65" s="129">
        <f>SUM(J66:J67)</f>
        <v>0</v>
      </c>
      <c r="K65" s="116"/>
    </row>
    <row r="66" spans="1:11" ht="20.100000000000001" customHeight="1">
      <c r="A66" s="9" t="s">
        <v>184</v>
      </c>
      <c r="B66" s="10">
        <v>1151</v>
      </c>
      <c r="C66" s="124" t="s">
        <v>430</v>
      </c>
      <c r="D66" s="129" t="s">
        <v>430</v>
      </c>
      <c r="E66" s="124" t="s">
        <v>430</v>
      </c>
      <c r="F66" s="124" t="s">
        <v>430</v>
      </c>
      <c r="G66" s="124" t="s">
        <v>430</v>
      </c>
      <c r="H66" s="124" t="s">
        <v>430</v>
      </c>
      <c r="I66" s="124" t="s">
        <v>430</v>
      </c>
      <c r="J66" s="124" t="s">
        <v>430</v>
      </c>
      <c r="K66" s="116"/>
    </row>
    <row r="67" spans="1:11" ht="20.100000000000001" customHeight="1">
      <c r="A67" s="9" t="s">
        <v>308</v>
      </c>
      <c r="B67" s="10">
        <v>1152</v>
      </c>
      <c r="C67" s="124">
        <v>6</v>
      </c>
      <c r="D67" s="129" t="s">
        <v>430</v>
      </c>
      <c r="E67" s="124" t="s">
        <v>430</v>
      </c>
      <c r="F67" s="124" t="s">
        <v>430</v>
      </c>
      <c r="G67" s="124" t="s">
        <v>430</v>
      </c>
      <c r="H67" s="124" t="s">
        <v>430</v>
      </c>
      <c r="I67" s="124" t="s">
        <v>430</v>
      </c>
      <c r="J67" s="124" t="s">
        <v>430</v>
      </c>
      <c r="K67" s="116"/>
    </row>
    <row r="68" spans="1:11" ht="20.100000000000001" customHeight="1">
      <c r="A68" s="9" t="s">
        <v>309</v>
      </c>
      <c r="B68" s="10">
        <v>1160</v>
      </c>
      <c r="C68" s="129" t="s">
        <v>430</v>
      </c>
      <c r="D68" s="129" t="s">
        <v>430</v>
      </c>
      <c r="E68" s="129" t="s">
        <v>430</v>
      </c>
      <c r="F68" s="129" t="s">
        <v>430</v>
      </c>
      <c r="G68" s="129" t="s">
        <v>430</v>
      </c>
      <c r="H68" s="129" t="s">
        <v>430</v>
      </c>
      <c r="I68" s="129" t="s">
        <v>430</v>
      </c>
      <c r="J68" s="129" t="s">
        <v>430</v>
      </c>
      <c r="K68" s="116"/>
    </row>
    <row r="69" spans="1:11" ht="20.100000000000001" customHeight="1">
      <c r="A69" s="9" t="s">
        <v>184</v>
      </c>
      <c r="B69" s="10">
        <v>1161</v>
      </c>
      <c r="C69" s="124" t="s">
        <v>430</v>
      </c>
      <c r="D69" s="129" t="s">
        <v>430</v>
      </c>
      <c r="E69" s="124" t="s">
        <v>430</v>
      </c>
      <c r="F69" s="124" t="s">
        <v>430</v>
      </c>
      <c r="G69" s="124" t="s">
        <v>430</v>
      </c>
      <c r="H69" s="124" t="s">
        <v>430</v>
      </c>
      <c r="I69" s="124" t="s">
        <v>430</v>
      </c>
      <c r="J69" s="124" t="s">
        <v>430</v>
      </c>
      <c r="K69" s="116"/>
    </row>
    <row r="70" spans="1:11" ht="20.100000000000001" customHeight="1">
      <c r="A70" s="9" t="s">
        <v>114</v>
      </c>
      <c r="B70" s="10">
        <v>1162</v>
      </c>
      <c r="C70" s="124" t="s">
        <v>430</v>
      </c>
      <c r="D70" s="129" t="s">
        <v>430</v>
      </c>
      <c r="E70" s="124" t="s">
        <v>430</v>
      </c>
      <c r="F70" s="124" t="s">
        <v>430</v>
      </c>
      <c r="G70" s="124" t="s">
        <v>430</v>
      </c>
      <c r="H70" s="124" t="s">
        <v>430</v>
      </c>
      <c r="I70" s="124" t="s">
        <v>430</v>
      </c>
      <c r="J70" s="124" t="s">
        <v>430</v>
      </c>
      <c r="K70" s="116"/>
    </row>
    <row r="71" spans="1:11" s="6" customFormat="1" ht="20.100000000000001" customHeight="1">
      <c r="A71" s="11" t="s">
        <v>93</v>
      </c>
      <c r="B71" s="12">
        <v>1170</v>
      </c>
      <c r="C71" s="156">
        <f>C76</f>
        <v>-1229</v>
      </c>
      <c r="D71" s="156">
        <v>33</v>
      </c>
      <c r="E71" s="156">
        <f>E60</f>
        <v>-467</v>
      </c>
      <c r="F71" s="156">
        <f>SUM(F60,F61,F62,F63,F64,F65,F68)</f>
        <v>31.400000000000091</v>
      </c>
      <c r="G71" s="156">
        <f>SUM(G60,G61,G62,G63,G64,G65,G68)</f>
        <v>7</v>
      </c>
      <c r="H71" s="156">
        <f>SUM(H60,H61,H62,H63,H64,H65,H68)</f>
        <v>7</v>
      </c>
      <c r="I71" s="156">
        <f>SUM(I60,I61,I62,I63,I64,I65,I68)</f>
        <v>7</v>
      </c>
      <c r="J71" s="156">
        <f>SUM(J60,J61,J62,J63,J64,J65,J68)</f>
        <v>7</v>
      </c>
      <c r="K71" s="119"/>
    </row>
    <row r="72" spans="1:11" s="6" customFormat="1" ht="20.100000000000001" customHeight="1">
      <c r="A72" s="9" t="s">
        <v>269</v>
      </c>
      <c r="B72" s="8">
        <v>1180</v>
      </c>
      <c r="C72" s="124" t="s">
        <v>430</v>
      </c>
      <c r="D72" s="129">
        <v>6</v>
      </c>
      <c r="E72" s="124">
        <v>0</v>
      </c>
      <c r="F72" s="124">
        <v>6</v>
      </c>
      <c r="G72" s="124">
        <v>-6</v>
      </c>
      <c r="H72" s="124">
        <v>-23</v>
      </c>
      <c r="I72" s="124">
        <v>-20</v>
      </c>
      <c r="J72" s="124">
        <v>-15</v>
      </c>
      <c r="K72" s="119"/>
    </row>
    <row r="73" spans="1:11" s="6" customFormat="1" ht="20.100000000000001" customHeight="1">
      <c r="A73" s="9" t="s">
        <v>270</v>
      </c>
      <c r="B73" s="8">
        <v>1181</v>
      </c>
      <c r="C73" s="124"/>
      <c r="D73" s="129" t="s">
        <v>430</v>
      </c>
      <c r="E73" s="124" t="s">
        <v>430</v>
      </c>
      <c r="F73" s="124" t="s">
        <v>430</v>
      </c>
      <c r="G73" s="124" t="s">
        <v>430</v>
      </c>
      <c r="H73" s="124" t="s">
        <v>430</v>
      </c>
      <c r="I73" s="124" t="s">
        <v>430</v>
      </c>
      <c r="J73" s="124" t="s">
        <v>430</v>
      </c>
      <c r="K73" s="119"/>
    </row>
    <row r="74" spans="1:11" ht="20.100000000000001" customHeight="1">
      <c r="A74" s="9" t="s">
        <v>271</v>
      </c>
      <c r="B74" s="10">
        <v>1190</v>
      </c>
      <c r="C74" s="124"/>
      <c r="D74" s="129" t="s">
        <v>430</v>
      </c>
      <c r="E74" s="124" t="s">
        <v>430</v>
      </c>
      <c r="F74" s="124" t="s">
        <v>430</v>
      </c>
      <c r="G74" s="124" t="s">
        <v>430</v>
      </c>
      <c r="H74" s="124" t="s">
        <v>430</v>
      </c>
      <c r="I74" s="124" t="s">
        <v>430</v>
      </c>
      <c r="J74" s="124" t="s">
        <v>430</v>
      </c>
      <c r="K74" s="116"/>
    </row>
    <row r="75" spans="1:11" ht="20.100000000000001" customHeight="1">
      <c r="A75" s="9" t="s">
        <v>272</v>
      </c>
      <c r="B75" s="7">
        <v>1191</v>
      </c>
      <c r="C75" s="124"/>
      <c r="D75" s="129" t="s">
        <v>430</v>
      </c>
      <c r="E75" s="124" t="s">
        <v>430</v>
      </c>
      <c r="F75" s="124" t="s">
        <v>430</v>
      </c>
      <c r="G75" s="124" t="s">
        <v>430</v>
      </c>
      <c r="H75" s="124" t="s">
        <v>430</v>
      </c>
      <c r="I75" s="124" t="s">
        <v>430</v>
      </c>
      <c r="J75" s="124" t="s">
        <v>430</v>
      </c>
      <c r="K75" s="116"/>
    </row>
    <row r="76" spans="1:11" s="6" customFormat="1" ht="20.100000000000001" customHeight="1">
      <c r="A76" s="11" t="s">
        <v>384</v>
      </c>
      <c r="B76" s="12">
        <v>1200</v>
      </c>
      <c r="C76" s="156">
        <f>C78</f>
        <v>-1229</v>
      </c>
      <c r="D76" s="156">
        <v>27</v>
      </c>
      <c r="E76" s="156">
        <f>E78</f>
        <v>-467</v>
      </c>
      <c r="F76" s="156">
        <v>25</v>
      </c>
      <c r="G76" s="156">
        <f>SUM(G71,G72,G73,G74,G75)</f>
        <v>1</v>
      </c>
      <c r="H76" s="156">
        <f>SUM(H71,H72,H73,H74,H75)</f>
        <v>-16</v>
      </c>
      <c r="I76" s="156">
        <f>SUM(I71,I72,I73,I74,I75)</f>
        <v>-13</v>
      </c>
      <c r="J76" s="156">
        <f>SUM(J71,J72,J73,J74,J75)</f>
        <v>-8</v>
      </c>
      <c r="K76" s="119"/>
    </row>
    <row r="77" spans="1:11" ht="20.100000000000001" customHeight="1">
      <c r="A77" s="9" t="s">
        <v>19</v>
      </c>
      <c r="B77" s="7">
        <v>1201</v>
      </c>
      <c r="C77" s="124"/>
      <c r="D77" s="129">
        <v>27</v>
      </c>
      <c r="E77" s="124">
        <v>0</v>
      </c>
      <c r="F77" s="124">
        <v>25</v>
      </c>
      <c r="G77" s="124">
        <v>29</v>
      </c>
      <c r="H77" s="124">
        <v>107</v>
      </c>
      <c r="I77" s="124">
        <v>90</v>
      </c>
      <c r="J77" s="124">
        <v>68</v>
      </c>
      <c r="K77" s="116"/>
    </row>
    <row r="78" spans="1:11" ht="20.100000000000001" customHeight="1">
      <c r="A78" s="9" t="s">
        <v>20</v>
      </c>
      <c r="B78" s="7">
        <v>1202</v>
      </c>
      <c r="C78" s="124">
        <v>-1229</v>
      </c>
      <c r="D78" s="129"/>
      <c r="E78" s="124">
        <v>-467</v>
      </c>
      <c r="F78" s="124"/>
      <c r="G78" s="124" t="s">
        <v>430</v>
      </c>
      <c r="H78" s="124" t="s">
        <v>430</v>
      </c>
      <c r="I78" s="124" t="s">
        <v>430</v>
      </c>
      <c r="J78" s="124" t="s">
        <v>430</v>
      </c>
      <c r="K78" s="116"/>
    </row>
    <row r="79" spans="1:11" ht="20.100000000000001" customHeight="1">
      <c r="A79" s="11" t="s">
        <v>12</v>
      </c>
      <c r="B79" s="10">
        <v>1210</v>
      </c>
      <c r="C79" s="192">
        <f>C7+C49+6</f>
        <v>5895</v>
      </c>
      <c r="D79" s="192">
        <v>8693</v>
      </c>
      <c r="E79" s="192">
        <f>E7</f>
        <v>6820</v>
      </c>
      <c r="F79" s="192">
        <f>F7+F49</f>
        <v>8675</v>
      </c>
      <c r="G79" s="192">
        <f>SUM(G7,G49,G61,G63,G65,G73,G74)</f>
        <v>1630</v>
      </c>
      <c r="H79" s="192">
        <f>SUM(H7,H49,H61,H63,H65,H73,H74)</f>
        <v>1750</v>
      </c>
      <c r="I79" s="192">
        <f>SUM(I7,I49,I61,I63,I65,I73,I74)</f>
        <v>1750</v>
      </c>
      <c r="J79" s="192">
        <f>SUM(J7,J49,J61,J63,J65,J73,J74)</f>
        <v>1750</v>
      </c>
      <c r="K79" s="116"/>
    </row>
    <row r="80" spans="1:11" ht="20.100000000000001" customHeight="1">
      <c r="A80" s="11" t="s">
        <v>111</v>
      </c>
      <c r="B80" s="10">
        <v>1220</v>
      </c>
      <c r="C80" s="192">
        <f>C8+C18+C53-1347</f>
        <v>-8471</v>
      </c>
      <c r="D80" s="192">
        <v>-8654</v>
      </c>
      <c r="E80" s="192">
        <f>E18+E8+E72</f>
        <v>-7287</v>
      </c>
      <c r="F80" s="192">
        <f>F8+F18+F53+F72</f>
        <v>-8637.6</v>
      </c>
      <c r="G80" s="192">
        <f>SUM(G8,G18,G41,G53,G62,G64,G68,G72,G75)</f>
        <v>-1719</v>
      </c>
      <c r="H80" s="192">
        <f>SUM(H8,H18,H41,H53,H62,H64,H68,H72,H75)</f>
        <v>-1736</v>
      </c>
      <c r="I80" s="192">
        <f>SUM(I8,I18,I41,I53,I62,I64,I68,I72,I75)</f>
        <v>-1733</v>
      </c>
      <c r="J80" s="192">
        <f>SUM(J8,J18,J41,J53,J62,J64,J68,J72,J75)</f>
        <v>-1728</v>
      </c>
      <c r="K80" s="116"/>
    </row>
    <row r="81" spans="1:12" ht="19.5" customHeight="1">
      <c r="A81" s="9" t="s">
        <v>204</v>
      </c>
      <c r="B81" s="10">
        <v>1230</v>
      </c>
      <c r="C81" s="124"/>
      <c r="D81" s="129">
        <f>SUM(G81:J81)</f>
        <v>0</v>
      </c>
      <c r="E81" s="124" t="s">
        <v>430</v>
      </c>
      <c r="F81" s="124"/>
      <c r="G81" s="124"/>
      <c r="H81" s="124"/>
      <c r="I81" s="124"/>
      <c r="J81" s="124"/>
      <c r="K81" s="116"/>
    </row>
    <row r="82" spans="1:12" ht="20.100000000000001" customHeight="1">
      <c r="A82" s="257" t="s">
        <v>148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9"/>
    </row>
    <row r="83" spans="1:12" ht="20.100000000000001" customHeight="1">
      <c r="A83" s="9" t="s">
        <v>310</v>
      </c>
      <c r="B83" s="10">
        <v>1300</v>
      </c>
      <c r="C83" s="129">
        <v>-1235</v>
      </c>
      <c r="D83" s="129">
        <v>33</v>
      </c>
      <c r="E83" s="129">
        <f t="shared" ref="E83:J83" si="0">E60</f>
        <v>-467</v>
      </c>
      <c r="F83" s="129">
        <f>F60</f>
        <v>31.400000000000091</v>
      </c>
      <c r="G83" s="129">
        <f>G60</f>
        <v>7</v>
      </c>
      <c r="H83" s="129">
        <f t="shared" si="0"/>
        <v>7</v>
      </c>
      <c r="I83" s="129">
        <f t="shared" si="0"/>
        <v>7</v>
      </c>
      <c r="J83" s="129">
        <f t="shared" si="0"/>
        <v>7</v>
      </c>
      <c r="K83" s="116"/>
    </row>
    <row r="84" spans="1:12" ht="20.100000000000001" customHeight="1">
      <c r="A84" s="9" t="s">
        <v>347</v>
      </c>
      <c r="B84" s="10">
        <v>1301</v>
      </c>
      <c r="C84" s="129">
        <v>12</v>
      </c>
      <c r="D84" s="129">
        <v>261</v>
      </c>
      <c r="E84" s="193">
        <v>48</v>
      </c>
      <c r="F84" s="129">
        <f>F83+F96</f>
        <v>259.40000000000009</v>
      </c>
      <c r="G84" s="129">
        <f>G96</f>
        <v>46</v>
      </c>
      <c r="H84" s="129">
        <f>H96</f>
        <v>46</v>
      </c>
      <c r="I84" s="129">
        <f>I96</f>
        <v>46</v>
      </c>
      <c r="J84" s="129">
        <f>J96</f>
        <v>43</v>
      </c>
      <c r="K84" s="116"/>
    </row>
    <row r="85" spans="1:12" ht="20.100000000000001" customHeight="1">
      <c r="A85" s="9" t="s">
        <v>348</v>
      </c>
      <c r="B85" s="10">
        <v>1302</v>
      </c>
      <c r="C85" s="129" t="str">
        <f>C50</f>
        <v>-</v>
      </c>
      <c r="D85" s="129" t="s">
        <v>430</v>
      </c>
      <c r="E85" s="129" t="s">
        <v>430</v>
      </c>
      <c r="F85" s="129">
        <f>SUM(G85:J85)</f>
        <v>0</v>
      </c>
      <c r="G85" s="129" t="str">
        <f>G50</f>
        <v>-</v>
      </c>
      <c r="H85" s="129">
        <f>H50</f>
        <v>0</v>
      </c>
      <c r="I85" s="129" t="str">
        <f>I50</f>
        <v>-</v>
      </c>
      <c r="J85" s="129" t="str">
        <f>J50</f>
        <v>-</v>
      </c>
      <c r="K85" s="116"/>
    </row>
    <row r="86" spans="1:12" ht="20.100000000000001" customHeight="1">
      <c r="A86" s="9" t="s">
        <v>349</v>
      </c>
      <c r="B86" s="10">
        <v>1303</v>
      </c>
      <c r="C86" s="129" t="str">
        <f>C54</f>
        <v>-</v>
      </c>
      <c r="D86" s="129" t="s">
        <v>430</v>
      </c>
      <c r="E86" s="129" t="s">
        <v>430</v>
      </c>
      <c r="F86" s="129">
        <f>SUM(G86:J86)</f>
        <v>0</v>
      </c>
      <c r="G86" s="129" t="s">
        <v>430</v>
      </c>
      <c r="H86" s="129" t="s">
        <v>430</v>
      </c>
      <c r="I86" s="129" t="s">
        <v>430</v>
      </c>
      <c r="J86" s="129" t="s">
        <v>430</v>
      </c>
      <c r="K86" s="116"/>
    </row>
    <row r="87" spans="1:12" ht="20.100000000000001" customHeight="1">
      <c r="A87" s="9" t="s">
        <v>350</v>
      </c>
      <c r="B87" s="10">
        <v>1304</v>
      </c>
      <c r="C87" s="129" t="str">
        <f>C51</f>
        <v>-</v>
      </c>
      <c r="D87" s="129" t="s">
        <v>430</v>
      </c>
      <c r="E87" s="129" t="s">
        <v>430</v>
      </c>
      <c r="F87" s="129">
        <f>SUM(G87:J87)</f>
        <v>0</v>
      </c>
      <c r="G87" s="129" t="str">
        <f>G51</f>
        <v>-</v>
      </c>
      <c r="H87" s="129" t="str">
        <f>H51</f>
        <v>-</v>
      </c>
      <c r="I87" s="129" t="str">
        <f>I51</f>
        <v>-</v>
      </c>
      <c r="J87" s="129" t="str">
        <f>J51</f>
        <v>-</v>
      </c>
      <c r="K87" s="116"/>
    </row>
    <row r="88" spans="1:12" ht="20.100000000000001" customHeight="1">
      <c r="A88" s="9" t="s">
        <v>351</v>
      </c>
      <c r="B88" s="10">
        <v>1305</v>
      </c>
      <c r="C88" s="129" t="str">
        <f>C55</f>
        <v>-</v>
      </c>
      <c r="D88" s="129" t="s">
        <v>430</v>
      </c>
      <c r="E88" s="129" t="s">
        <v>430</v>
      </c>
      <c r="F88" s="129">
        <f>SUM(G88:J88)</f>
        <v>0</v>
      </c>
      <c r="G88" s="129" t="str">
        <f>G55</f>
        <v>-</v>
      </c>
      <c r="H88" s="129" t="str">
        <f>H55</f>
        <v>-</v>
      </c>
      <c r="I88" s="129" t="str">
        <f>I55</f>
        <v>-</v>
      </c>
      <c r="J88" s="129" t="str">
        <f>J55</f>
        <v>-</v>
      </c>
      <c r="K88" s="116"/>
    </row>
    <row r="89" spans="1:12" s="6" customFormat="1" ht="20.100000000000001" customHeight="1">
      <c r="A89" s="11" t="s">
        <v>137</v>
      </c>
      <c r="B89" s="12">
        <v>1310</v>
      </c>
      <c r="C89" s="194">
        <v>25</v>
      </c>
      <c r="D89" s="195">
        <v>295</v>
      </c>
      <c r="E89" s="195">
        <f>E83+E84</f>
        <v>-419</v>
      </c>
      <c r="F89" s="194">
        <f>F83+F84-F85-F86-F87-F88</f>
        <v>290.80000000000018</v>
      </c>
      <c r="G89" s="194">
        <f>G83+G84</f>
        <v>53</v>
      </c>
      <c r="H89" s="194">
        <f>H83+H84</f>
        <v>53</v>
      </c>
      <c r="I89" s="194">
        <f>I83+I84</f>
        <v>53</v>
      </c>
      <c r="J89" s="194">
        <f>J83+J84</f>
        <v>50</v>
      </c>
      <c r="K89" s="119"/>
    </row>
    <row r="90" spans="1:12" ht="20.100000000000001" customHeight="1">
      <c r="A90" s="260" t="s">
        <v>193</v>
      </c>
      <c r="B90" s="260"/>
      <c r="C90" s="260"/>
      <c r="D90" s="260"/>
      <c r="E90" s="260"/>
      <c r="F90" s="260"/>
      <c r="G90" s="260"/>
      <c r="H90" s="260"/>
      <c r="I90" s="260"/>
      <c r="J90" s="260"/>
      <c r="K90" s="260"/>
    </row>
    <row r="91" spans="1:12" ht="20.100000000000001" customHeight="1">
      <c r="A91" s="9" t="s">
        <v>232</v>
      </c>
      <c r="B91" s="10">
        <v>1400</v>
      </c>
      <c r="C91" s="124">
        <v>2096</v>
      </c>
      <c r="D91" s="129">
        <v>1520</v>
      </c>
      <c r="E91" s="124">
        <f t="shared" ref="E91:J91" si="1">E92+E93</f>
        <v>1356</v>
      </c>
      <c r="F91" s="124">
        <v>1544</v>
      </c>
      <c r="G91" s="129">
        <f t="shared" si="1"/>
        <v>339</v>
      </c>
      <c r="H91" s="124">
        <f t="shared" si="1"/>
        <v>474</v>
      </c>
      <c r="I91" s="124">
        <f t="shared" si="1"/>
        <v>405</v>
      </c>
      <c r="J91" s="124">
        <f t="shared" si="1"/>
        <v>302</v>
      </c>
      <c r="K91" s="174"/>
      <c r="L91" s="176"/>
    </row>
    <row r="92" spans="1:12" ht="20.100000000000001" customHeight="1">
      <c r="A92" s="9" t="s">
        <v>231</v>
      </c>
      <c r="B92" s="140">
        <v>1401</v>
      </c>
      <c r="C92" s="124">
        <v>742</v>
      </c>
      <c r="D92" s="129">
        <v>320</v>
      </c>
      <c r="E92" s="124">
        <v>416</v>
      </c>
      <c r="F92" s="124">
        <v>345</v>
      </c>
      <c r="G92" s="129">
        <v>104</v>
      </c>
      <c r="H92" s="124">
        <v>173</v>
      </c>
      <c r="I92" s="124">
        <v>117</v>
      </c>
      <c r="J92" s="124">
        <v>82</v>
      </c>
      <c r="K92" s="174"/>
      <c r="L92" s="176"/>
    </row>
    <row r="93" spans="1:12" ht="20.100000000000001" customHeight="1">
      <c r="A93" s="9" t="s">
        <v>22</v>
      </c>
      <c r="B93" s="140">
        <v>1402</v>
      </c>
      <c r="C93" s="124">
        <v>986</v>
      </c>
      <c r="D93" s="129">
        <v>420</v>
      </c>
      <c r="E93" s="124">
        <v>940</v>
      </c>
      <c r="F93" s="124">
        <v>445</v>
      </c>
      <c r="G93" s="129">
        <v>235</v>
      </c>
      <c r="H93" s="124">
        <v>301</v>
      </c>
      <c r="I93" s="124">
        <v>288</v>
      </c>
      <c r="J93" s="124">
        <v>220</v>
      </c>
      <c r="K93" s="174"/>
      <c r="L93" s="176"/>
    </row>
    <row r="94" spans="1:12" ht="20.100000000000001" customHeight="1">
      <c r="A94" s="9" t="s">
        <v>5</v>
      </c>
      <c r="B94" s="141">
        <v>1410</v>
      </c>
      <c r="C94" s="124">
        <v>4085</v>
      </c>
      <c r="D94" s="129">
        <v>4228</v>
      </c>
      <c r="E94" s="124">
        <v>2859</v>
      </c>
      <c r="F94" s="124">
        <v>4228</v>
      </c>
      <c r="G94" s="129">
        <v>953</v>
      </c>
      <c r="H94" s="124">
        <v>965</v>
      </c>
      <c r="I94" s="124">
        <v>961</v>
      </c>
      <c r="J94" s="124">
        <v>945</v>
      </c>
      <c r="K94" s="174"/>
      <c r="L94" s="176"/>
    </row>
    <row r="95" spans="1:12" ht="20.100000000000001" customHeight="1">
      <c r="A95" s="9" t="s">
        <v>6</v>
      </c>
      <c r="B95" s="141">
        <v>1420</v>
      </c>
      <c r="C95" s="124">
        <v>882</v>
      </c>
      <c r="D95" s="129">
        <v>930</v>
      </c>
      <c r="E95" s="124">
        <v>621</v>
      </c>
      <c r="F95" s="124">
        <v>930</v>
      </c>
      <c r="G95" s="129">
        <v>207</v>
      </c>
      <c r="H95" s="124">
        <v>210</v>
      </c>
      <c r="I95" s="124">
        <v>211</v>
      </c>
      <c r="J95" s="124">
        <v>205</v>
      </c>
      <c r="K95" s="174"/>
      <c r="L95" s="176"/>
    </row>
    <row r="96" spans="1:12" ht="20.100000000000001" customHeight="1">
      <c r="A96" s="9" t="s">
        <v>7</v>
      </c>
      <c r="B96" s="141">
        <v>1430</v>
      </c>
      <c r="C96" s="124">
        <v>61</v>
      </c>
      <c r="D96" s="129">
        <v>228</v>
      </c>
      <c r="E96" s="124">
        <v>48</v>
      </c>
      <c r="F96" s="124">
        <v>228</v>
      </c>
      <c r="G96" s="129">
        <v>46</v>
      </c>
      <c r="H96" s="124">
        <v>46</v>
      </c>
      <c r="I96" s="124">
        <v>46</v>
      </c>
      <c r="J96" s="124">
        <v>43</v>
      </c>
      <c r="K96" s="174"/>
      <c r="L96" s="176"/>
    </row>
    <row r="97" spans="1:12" ht="20.100000000000001" customHeight="1">
      <c r="A97" s="9" t="s">
        <v>23</v>
      </c>
      <c r="B97" s="141">
        <v>1440</v>
      </c>
      <c r="C97" s="124">
        <v>0</v>
      </c>
      <c r="D97" s="129">
        <v>0</v>
      </c>
      <c r="E97" s="124" t="s">
        <v>430</v>
      </c>
      <c r="F97" s="124">
        <v>0</v>
      </c>
      <c r="G97" s="129">
        <v>990</v>
      </c>
      <c r="H97" s="124">
        <v>1440</v>
      </c>
      <c r="I97" s="124">
        <v>0</v>
      </c>
      <c r="J97" s="124">
        <v>0</v>
      </c>
      <c r="K97" s="174"/>
      <c r="L97" s="176"/>
    </row>
    <row r="98" spans="1:12" s="6" customFormat="1" ht="20.100000000000001" customHeight="1">
      <c r="A98" s="11" t="s">
        <v>49</v>
      </c>
      <c r="B98" s="142">
        <v>1450</v>
      </c>
      <c r="C98" s="158">
        <f>SUM(C91,C94:C97)</f>
        <v>7124</v>
      </c>
      <c r="D98" s="158">
        <v>6906</v>
      </c>
      <c r="E98" s="158">
        <f>E91+E94+E95+E96</f>
        <v>4884</v>
      </c>
      <c r="F98" s="158">
        <f>SUM(F91,F94:F97)</f>
        <v>6930</v>
      </c>
      <c r="G98" s="158">
        <f>G91+G94+G95+G96+G97</f>
        <v>2535</v>
      </c>
      <c r="H98" s="158">
        <f>H91+H94+H95+H96+H97</f>
        <v>3135</v>
      </c>
      <c r="I98" s="158">
        <f>I91+I94+I95+I96</f>
        <v>1623</v>
      </c>
      <c r="J98" s="158">
        <f>J91+J94+J95+J96</f>
        <v>1495</v>
      </c>
      <c r="K98" s="175"/>
      <c r="L98" s="177"/>
    </row>
    <row r="99" spans="1:12" s="6" customFormat="1" ht="12.75" customHeight="1">
      <c r="A99" s="68"/>
      <c r="B99" s="80"/>
      <c r="C99" s="152"/>
      <c r="D99" s="152"/>
      <c r="E99" s="152"/>
      <c r="F99" s="152"/>
      <c r="G99" s="152"/>
      <c r="H99" s="152"/>
      <c r="I99" s="152"/>
      <c r="J99" s="152"/>
      <c r="K99" s="149"/>
    </row>
    <row r="100" spans="1:12" ht="12.75" customHeight="1">
      <c r="A100" s="33"/>
      <c r="C100" s="38"/>
      <c r="D100" s="34"/>
      <c r="E100" s="34"/>
      <c r="F100" s="34"/>
      <c r="G100" s="34"/>
      <c r="H100" s="34"/>
      <c r="I100" s="34"/>
      <c r="J100" s="34"/>
    </row>
    <row r="101" spans="1:12" ht="20.100000000000001" customHeight="1">
      <c r="A101" s="68" t="s">
        <v>457</v>
      </c>
      <c r="B101" s="1"/>
      <c r="C101" s="261" t="s">
        <v>200</v>
      </c>
      <c r="D101" s="261"/>
      <c r="E101" s="261"/>
      <c r="F101" s="261"/>
      <c r="G101" s="16"/>
      <c r="H101" s="216" t="s">
        <v>464</v>
      </c>
      <c r="I101" s="216"/>
      <c r="J101" s="216"/>
    </row>
    <row r="102" spans="1:12" s="2" customFormat="1" ht="20.100000000000001" customHeight="1">
      <c r="A102" s="88" t="s">
        <v>199</v>
      </c>
      <c r="B102" s="3"/>
      <c r="C102" s="235" t="s">
        <v>245</v>
      </c>
      <c r="D102" s="235"/>
      <c r="E102" s="235"/>
      <c r="F102" s="235"/>
      <c r="G102" s="32"/>
      <c r="H102" s="217" t="s">
        <v>97</v>
      </c>
      <c r="I102" s="217"/>
      <c r="J102" s="217"/>
    </row>
    <row r="103" spans="1:12" ht="20.100000000000001" customHeight="1">
      <c r="A103" s="33"/>
      <c r="C103" s="38"/>
      <c r="D103" s="34"/>
      <c r="E103" s="34"/>
      <c r="F103" s="34"/>
      <c r="G103" s="34"/>
      <c r="H103" s="34"/>
      <c r="I103" s="34"/>
      <c r="J103" s="34"/>
    </row>
    <row r="104" spans="1:12">
      <c r="A104" s="33"/>
      <c r="C104" s="38"/>
      <c r="D104" s="34"/>
      <c r="E104" s="34"/>
      <c r="F104" s="34"/>
      <c r="G104" s="34"/>
      <c r="H104" s="34"/>
      <c r="I104" s="34"/>
      <c r="J104" s="34"/>
    </row>
    <row r="105" spans="1:12">
      <c r="A105" s="33"/>
      <c r="C105" s="38"/>
      <c r="D105" s="34"/>
      <c r="E105" s="34"/>
      <c r="F105" s="34"/>
      <c r="G105" s="34"/>
      <c r="H105" s="34"/>
      <c r="I105" s="34"/>
      <c r="J105" s="34"/>
    </row>
    <row r="106" spans="1:12">
      <c r="A106" s="33"/>
      <c r="C106" s="38"/>
      <c r="D106" s="34"/>
      <c r="E106" s="34"/>
      <c r="F106" s="34"/>
      <c r="G106" s="34"/>
      <c r="H106" s="34"/>
      <c r="I106" s="34"/>
      <c r="J106" s="34"/>
    </row>
    <row r="107" spans="1:12">
      <c r="A107" s="33"/>
      <c r="C107" s="38"/>
      <c r="D107" s="34"/>
      <c r="E107" s="34"/>
      <c r="F107" s="34"/>
      <c r="G107" s="34"/>
      <c r="H107" s="34"/>
      <c r="I107" s="34"/>
      <c r="J107" s="34"/>
    </row>
    <row r="108" spans="1:12">
      <c r="A108" s="33"/>
      <c r="C108" s="38"/>
      <c r="D108" s="34"/>
      <c r="E108" s="34"/>
      <c r="F108" s="34"/>
      <c r="G108" s="34"/>
      <c r="H108" s="34"/>
      <c r="I108" s="34"/>
      <c r="J108" s="34"/>
    </row>
    <row r="109" spans="1:12">
      <c r="A109" s="33"/>
      <c r="C109" s="38"/>
      <c r="D109" s="34"/>
      <c r="E109" s="34"/>
      <c r="F109" s="34"/>
      <c r="G109" s="34"/>
      <c r="H109" s="34"/>
      <c r="I109" s="34"/>
      <c r="J109" s="34"/>
    </row>
    <row r="110" spans="1:12">
      <c r="A110" s="33"/>
      <c r="C110" s="38"/>
      <c r="D110" s="34"/>
      <c r="E110" s="34"/>
      <c r="F110" s="34"/>
      <c r="G110" s="34"/>
      <c r="H110" s="34"/>
      <c r="I110" s="34"/>
      <c r="J110" s="34"/>
    </row>
    <row r="111" spans="1:12">
      <c r="A111" s="33"/>
      <c r="C111" s="38"/>
      <c r="D111" s="34"/>
      <c r="E111" s="34"/>
      <c r="F111" s="34"/>
      <c r="G111" s="34"/>
      <c r="H111" s="34"/>
      <c r="I111" s="34"/>
      <c r="J111" s="34"/>
    </row>
    <row r="112" spans="1:12">
      <c r="A112" s="33"/>
      <c r="C112" s="38"/>
      <c r="D112" s="34"/>
      <c r="E112" s="34"/>
      <c r="F112" s="34"/>
      <c r="G112" s="34"/>
      <c r="H112" s="34"/>
      <c r="I112" s="34"/>
      <c r="J112" s="34"/>
    </row>
    <row r="113" spans="1:10">
      <c r="A113" s="33"/>
      <c r="C113" s="38"/>
      <c r="D113" s="34"/>
      <c r="E113" s="34"/>
      <c r="F113" s="34"/>
      <c r="G113" s="34"/>
      <c r="H113" s="34"/>
      <c r="I113" s="34"/>
      <c r="J113" s="34"/>
    </row>
    <row r="114" spans="1:10">
      <c r="A114" s="33"/>
      <c r="C114" s="38"/>
      <c r="D114" s="34"/>
      <c r="E114" s="34"/>
      <c r="F114" s="34"/>
      <c r="G114" s="34"/>
      <c r="H114" s="34"/>
      <c r="I114" s="34"/>
      <c r="J114" s="34"/>
    </row>
    <row r="115" spans="1:10">
      <c r="A115" s="33"/>
      <c r="C115" s="38"/>
      <c r="D115" s="34"/>
      <c r="E115" s="34"/>
      <c r="F115" s="34"/>
      <c r="G115" s="34"/>
      <c r="H115" s="34"/>
      <c r="I115" s="34"/>
      <c r="J115" s="34"/>
    </row>
    <row r="116" spans="1:10">
      <c r="A116" s="33"/>
      <c r="C116" s="38"/>
      <c r="D116" s="34"/>
      <c r="E116" s="34"/>
      <c r="F116" s="34"/>
      <c r="G116" s="34"/>
      <c r="H116" s="34"/>
      <c r="I116" s="34"/>
      <c r="J116" s="34"/>
    </row>
    <row r="117" spans="1:10">
      <c r="A117" s="33"/>
      <c r="C117" s="38"/>
      <c r="D117" s="34"/>
      <c r="E117" s="34"/>
      <c r="F117" s="34"/>
      <c r="G117" s="34"/>
      <c r="H117" s="34"/>
      <c r="I117" s="34"/>
      <c r="J117" s="34"/>
    </row>
    <row r="118" spans="1:10">
      <c r="A118" s="33"/>
      <c r="C118" s="38"/>
      <c r="D118" s="34"/>
      <c r="E118" s="34"/>
      <c r="F118" s="34"/>
      <c r="G118" s="34"/>
      <c r="H118" s="34"/>
      <c r="I118" s="34"/>
      <c r="J118" s="34"/>
    </row>
    <row r="119" spans="1:10">
      <c r="A119" s="33"/>
      <c r="C119" s="38"/>
      <c r="D119" s="34"/>
      <c r="E119" s="34"/>
      <c r="F119" s="34"/>
      <c r="G119" s="34"/>
      <c r="H119" s="34"/>
      <c r="I119" s="34"/>
      <c r="J119" s="34"/>
    </row>
    <row r="120" spans="1:10">
      <c r="A120" s="33"/>
      <c r="C120" s="38"/>
      <c r="D120" s="34"/>
      <c r="E120" s="34"/>
      <c r="F120" s="34"/>
      <c r="G120" s="34"/>
      <c r="H120" s="34"/>
      <c r="I120" s="34"/>
      <c r="J120" s="34"/>
    </row>
    <row r="121" spans="1:10">
      <c r="A121" s="33"/>
      <c r="C121" s="38"/>
      <c r="D121" s="34"/>
      <c r="E121" s="34"/>
      <c r="F121" s="34"/>
      <c r="G121" s="34"/>
      <c r="H121" s="34"/>
      <c r="I121" s="34"/>
      <c r="J121" s="34"/>
    </row>
    <row r="122" spans="1:10">
      <c r="A122" s="33"/>
      <c r="C122" s="38"/>
      <c r="D122" s="34"/>
      <c r="E122" s="34"/>
      <c r="F122" s="34"/>
      <c r="G122" s="34"/>
      <c r="H122" s="34"/>
      <c r="I122" s="34"/>
      <c r="J122" s="34"/>
    </row>
    <row r="123" spans="1:10">
      <c r="A123" s="33"/>
      <c r="C123" s="38"/>
      <c r="D123" s="34"/>
      <c r="E123" s="34"/>
      <c r="F123" s="34"/>
      <c r="G123" s="34"/>
      <c r="H123" s="34"/>
      <c r="I123" s="34"/>
      <c r="J123" s="34"/>
    </row>
    <row r="124" spans="1:10">
      <c r="A124" s="33"/>
      <c r="C124" s="38"/>
      <c r="D124" s="34"/>
      <c r="E124" s="34"/>
      <c r="F124" s="34"/>
      <c r="G124" s="34"/>
      <c r="H124" s="34"/>
      <c r="I124" s="34"/>
      <c r="J124" s="34"/>
    </row>
    <row r="125" spans="1:10">
      <c r="A125" s="33"/>
      <c r="C125" s="38"/>
      <c r="D125" s="34"/>
      <c r="E125" s="34"/>
      <c r="F125" s="34"/>
      <c r="G125" s="34"/>
      <c r="H125" s="34"/>
      <c r="I125" s="34"/>
      <c r="J125" s="34"/>
    </row>
    <row r="126" spans="1:10">
      <c r="A126" s="33"/>
      <c r="C126" s="38"/>
      <c r="D126" s="34"/>
      <c r="E126" s="34"/>
      <c r="F126" s="34"/>
      <c r="G126" s="34"/>
      <c r="H126" s="34"/>
      <c r="I126" s="34"/>
      <c r="J126" s="34"/>
    </row>
    <row r="127" spans="1:10">
      <c r="A127" s="33"/>
      <c r="C127" s="38"/>
      <c r="D127" s="34"/>
      <c r="E127" s="34"/>
      <c r="F127" s="34"/>
      <c r="G127" s="34"/>
      <c r="H127" s="34"/>
      <c r="I127" s="34"/>
      <c r="J127" s="34"/>
    </row>
    <row r="128" spans="1:10">
      <c r="A128" s="33"/>
      <c r="C128" s="38"/>
      <c r="D128" s="34"/>
      <c r="E128" s="34"/>
      <c r="F128" s="34"/>
      <c r="G128" s="34"/>
      <c r="H128" s="34"/>
      <c r="I128" s="34"/>
      <c r="J128" s="34"/>
    </row>
    <row r="129" spans="1:10">
      <c r="A129" s="33"/>
      <c r="C129" s="38"/>
      <c r="D129" s="34"/>
      <c r="E129" s="34"/>
      <c r="F129" s="34"/>
      <c r="G129" s="34"/>
      <c r="H129" s="34"/>
      <c r="I129" s="34"/>
      <c r="J129" s="34"/>
    </row>
    <row r="130" spans="1:10">
      <c r="A130" s="33"/>
      <c r="C130" s="38"/>
      <c r="D130" s="34"/>
      <c r="E130" s="34"/>
      <c r="F130" s="34"/>
      <c r="G130" s="34"/>
      <c r="H130" s="34"/>
      <c r="I130" s="34"/>
      <c r="J130" s="34"/>
    </row>
    <row r="131" spans="1:10">
      <c r="A131" s="33"/>
      <c r="C131" s="38"/>
      <c r="D131" s="34"/>
      <c r="E131" s="34"/>
      <c r="F131" s="34"/>
      <c r="G131" s="34"/>
      <c r="H131" s="34"/>
      <c r="I131" s="34"/>
      <c r="J131" s="34"/>
    </row>
    <row r="132" spans="1:10">
      <c r="A132" s="33"/>
      <c r="C132" s="38"/>
      <c r="D132" s="34"/>
      <c r="E132" s="34"/>
      <c r="F132" s="34"/>
      <c r="G132" s="34"/>
      <c r="H132" s="34"/>
      <c r="I132" s="34"/>
      <c r="J132" s="34"/>
    </row>
    <row r="133" spans="1:10">
      <c r="A133" s="33"/>
      <c r="C133" s="38"/>
      <c r="D133" s="34"/>
      <c r="E133" s="34"/>
      <c r="F133" s="34"/>
      <c r="G133" s="34"/>
      <c r="H133" s="34"/>
      <c r="I133" s="34"/>
      <c r="J133" s="34"/>
    </row>
    <row r="134" spans="1:10">
      <c r="A134" s="33"/>
      <c r="C134" s="38"/>
      <c r="D134" s="34"/>
      <c r="E134" s="34"/>
      <c r="F134" s="34"/>
      <c r="G134" s="34"/>
      <c r="H134" s="34"/>
      <c r="I134" s="34"/>
      <c r="J134" s="34"/>
    </row>
    <row r="135" spans="1:10">
      <c r="A135" s="33"/>
      <c r="C135" s="38"/>
      <c r="D135" s="34"/>
      <c r="E135" s="34"/>
      <c r="F135" s="34"/>
      <c r="G135" s="34"/>
      <c r="H135" s="34"/>
      <c r="I135" s="34"/>
      <c r="J135" s="34"/>
    </row>
    <row r="136" spans="1:10">
      <c r="A136" s="33"/>
      <c r="C136" s="38"/>
      <c r="D136" s="34"/>
      <c r="E136" s="34"/>
      <c r="F136" s="34"/>
      <c r="G136" s="34"/>
      <c r="H136" s="34"/>
      <c r="I136" s="34"/>
      <c r="J136" s="34"/>
    </row>
    <row r="137" spans="1:10">
      <c r="A137" s="33"/>
      <c r="C137" s="38"/>
      <c r="D137" s="34"/>
      <c r="E137" s="34"/>
      <c r="F137" s="34"/>
      <c r="G137" s="34"/>
      <c r="H137" s="34"/>
      <c r="I137" s="34"/>
      <c r="J137" s="34"/>
    </row>
    <row r="138" spans="1:10">
      <c r="A138" s="33"/>
      <c r="C138" s="38"/>
      <c r="D138" s="34"/>
      <c r="E138" s="34"/>
      <c r="F138" s="34"/>
      <c r="G138" s="34"/>
      <c r="H138" s="34"/>
      <c r="I138" s="34"/>
      <c r="J138" s="34"/>
    </row>
    <row r="139" spans="1:10">
      <c r="A139" s="33"/>
      <c r="C139" s="38"/>
      <c r="D139" s="34"/>
      <c r="E139" s="34"/>
      <c r="F139" s="34"/>
      <c r="G139" s="34"/>
      <c r="H139" s="34"/>
      <c r="I139" s="34"/>
      <c r="J139" s="34"/>
    </row>
    <row r="140" spans="1:10">
      <c r="A140" s="33"/>
      <c r="C140" s="38"/>
      <c r="D140" s="34"/>
      <c r="E140" s="34"/>
      <c r="F140" s="34"/>
      <c r="G140" s="34"/>
      <c r="H140" s="34"/>
      <c r="I140" s="34"/>
      <c r="J140" s="34"/>
    </row>
    <row r="141" spans="1:10">
      <c r="A141" s="33"/>
      <c r="C141" s="38"/>
      <c r="D141" s="34"/>
      <c r="E141" s="34"/>
      <c r="F141" s="34"/>
      <c r="G141" s="34"/>
      <c r="H141" s="34"/>
      <c r="I141" s="34"/>
      <c r="J141" s="34"/>
    </row>
    <row r="142" spans="1:10">
      <c r="A142" s="33"/>
      <c r="C142" s="38"/>
      <c r="D142" s="34"/>
      <c r="E142" s="34"/>
      <c r="F142" s="34"/>
      <c r="G142" s="34"/>
      <c r="H142" s="34"/>
      <c r="I142" s="34"/>
      <c r="J142" s="34"/>
    </row>
    <row r="143" spans="1:10">
      <c r="A143" s="33"/>
      <c r="C143" s="38"/>
      <c r="D143" s="34"/>
      <c r="E143" s="34"/>
      <c r="F143" s="34"/>
      <c r="G143" s="34"/>
      <c r="H143" s="34"/>
      <c r="I143" s="34"/>
      <c r="J143" s="34"/>
    </row>
    <row r="144" spans="1:10">
      <c r="A144" s="33"/>
      <c r="C144" s="38"/>
      <c r="D144" s="34"/>
      <c r="E144" s="34"/>
      <c r="F144" s="34"/>
      <c r="G144" s="34"/>
      <c r="H144" s="34"/>
      <c r="I144" s="34"/>
      <c r="J144" s="34"/>
    </row>
    <row r="145" spans="1:10">
      <c r="A145" s="33"/>
      <c r="C145" s="38"/>
      <c r="D145" s="34"/>
      <c r="E145" s="34"/>
      <c r="F145" s="34"/>
      <c r="G145" s="34"/>
      <c r="H145" s="34"/>
      <c r="I145" s="34"/>
      <c r="J145" s="34"/>
    </row>
    <row r="146" spans="1:10">
      <c r="A146" s="33"/>
      <c r="C146" s="38"/>
      <c r="D146" s="34"/>
      <c r="E146" s="34"/>
      <c r="F146" s="34"/>
      <c r="G146" s="34"/>
      <c r="H146" s="34"/>
      <c r="I146" s="34"/>
      <c r="J146" s="34"/>
    </row>
    <row r="147" spans="1:10">
      <c r="A147" s="33"/>
      <c r="C147" s="38"/>
      <c r="D147" s="34"/>
      <c r="E147" s="34"/>
      <c r="F147" s="34"/>
      <c r="G147" s="34"/>
      <c r="H147" s="34"/>
      <c r="I147" s="34"/>
      <c r="J147" s="34"/>
    </row>
    <row r="148" spans="1:10">
      <c r="A148" s="33"/>
      <c r="C148" s="38"/>
      <c r="D148" s="34"/>
      <c r="E148" s="34"/>
      <c r="F148" s="34"/>
      <c r="G148" s="34"/>
      <c r="H148" s="34"/>
      <c r="I148" s="34"/>
      <c r="J148" s="34"/>
    </row>
    <row r="149" spans="1:10">
      <c r="A149" s="33"/>
      <c r="C149" s="38"/>
      <c r="D149" s="34"/>
      <c r="E149" s="34"/>
      <c r="F149" s="34"/>
      <c r="G149" s="34"/>
      <c r="H149" s="34"/>
      <c r="I149" s="34"/>
      <c r="J149" s="34"/>
    </row>
    <row r="150" spans="1:10">
      <c r="A150" s="33"/>
      <c r="C150" s="38"/>
      <c r="D150" s="34"/>
      <c r="E150" s="34"/>
      <c r="F150" s="34"/>
      <c r="G150" s="34"/>
      <c r="H150" s="34"/>
      <c r="I150" s="34"/>
      <c r="J150" s="34"/>
    </row>
    <row r="151" spans="1:10">
      <c r="A151" s="33"/>
      <c r="C151" s="38"/>
      <c r="D151" s="34"/>
      <c r="E151" s="34"/>
      <c r="F151" s="34"/>
      <c r="G151" s="34"/>
      <c r="H151" s="34"/>
      <c r="I151" s="34"/>
      <c r="J151" s="34"/>
    </row>
    <row r="152" spans="1:10">
      <c r="A152" s="33"/>
      <c r="C152" s="38"/>
      <c r="D152" s="34"/>
      <c r="E152" s="34"/>
      <c r="F152" s="34"/>
      <c r="G152" s="34"/>
      <c r="H152" s="34"/>
      <c r="I152" s="34"/>
      <c r="J152" s="34"/>
    </row>
    <row r="153" spans="1:10">
      <c r="A153" s="33"/>
      <c r="C153" s="38"/>
      <c r="D153" s="34"/>
      <c r="E153" s="34"/>
      <c r="F153" s="34"/>
      <c r="G153" s="34"/>
      <c r="H153" s="34"/>
      <c r="I153" s="34"/>
      <c r="J153" s="34"/>
    </row>
    <row r="154" spans="1:10">
      <c r="A154" s="33"/>
      <c r="C154" s="38"/>
      <c r="D154" s="34"/>
      <c r="E154" s="34"/>
      <c r="F154" s="34"/>
      <c r="G154" s="34"/>
      <c r="H154" s="34"/>
      <c r="I154" s="34"/>
      <c r="J154" s="34"/>
    </row>
    <row r="155" spans="1:10">
      <c r="A155" s="33"/>
      <c r="C155" s="38"/>
      <c r="D155" s="34"/>
      <c r="E155" s="34"/>
      <c r="F155" s="34"/>
      <c r="G155" s="34"/>
      <c r="H155" s="34"/>
      <c r="I155" s="34"/>
      <c r="J155" s="34"/>
    </row>
    <row r="156" spans="1:10">
      <c r="A156" s="33"/>
      <c r="C156" s="38"/>
      <c r="D156" s="34"/>
      <c r="E156" s="34"/>
      <c r="F156" s="34"/>
      <c r="G156" s="34"/>
      <c r="H156" s="34"/>
      <c r="I156" s="34"/>
      <c r="J156" s="34"/>
    </row>
    <row r="157" spans="1:10">
      <c r="A157" s="33"/>
      <c r="C157" s="38"/>
      <c r="D157" s="34"/>
      <c r="E157" s="34"/>
      <c r="F157" s="34"/>
      <c r="G157" s="34"/>
      <c r="H157" s="34"/>
      <c r="I157" s="34"/>
      <c r="J157" s="34"/>
    </row>
    <row r="158" spans="1:10">
      <c r="A158" s="33"/>
      <c r="C158" s="38"/>
      <c r="D158" s="34"/>
      <c r="E158" s="34"/>
      <c r="F158" s="34"/>
      <c r="G158" s="34"/>
      <c r="H158" s="34"/>
      <c r="I158" s="34"/>
      <c r="J158" s="34"/>
    </row>
    <row r="159" spans="1:10">
      <c r="A159" s="33"/>
      <c r="C159" s="38"/>
      <c r="D159" s="34"/>
      <c r="E159" s="34"/>
      <c r="F159" s="34"/>
      <c r="G159" s="34"/>
      <c r="H159" s="34"/>
      <c r="I159" s="34"/>
      <c r="J159" s="34"/>
    </row>
    <row r="160" spans="1:10">
      <c r="A160" s="33"/>
      <c r="C160" s="38"/>
      <c r="D160" s="34"/>
      <c r="E160" s="34"/>
      <c r="F160" s="34"/>
      <c r="G160" s="34"/>
      <c r="H160" s="34"/>
      <c r="I160" s="34"/>
      <c r="J160" s="34"/>
    </row>
    <row r="161" spans="1:1">
      <c r="A161" s="60"/>
    </row>
    <row r="162" spans="1:1">
      <c r="A162" s="60"/>
    </row>
    <row r="163" spans="1:1">
      <c r="A163" s="60"/>
    </row>
    <row r="164" spans="1:1">
      <c r="A164" s="60"/>
    </row>
    <row r="165" spans="1:1">
      <c r="A165" s="60"/>
    </row>
    <row r="166" spans="1:1">
      <c r="A166" s="60"/>
    </row>
    <row r="167" spans="1:1">
      <c r="A167" s="60"/>
    </row>
    <row r="168" spans="1:1">
      <c r="A168" s="60"/>
    </row>
    <row r="169" spans="1:1">
      <c r="A169" s="60"/>
    </row>
    <row r="170" spans="1:1">
      <c r="A170" s="60"/>
    </row>
    <row r="171" spans="1:1">
      <c r="A171" s="60"/>
    </row>
    <row r="172" spans="1:1">
      <c r="A172" s="60"/>
    </row>
    <row r="173" spans="1:1">
      <c r="A173" s="60"/>
    </row>
    <row r="174" spans="1:1">
      <c r="A174" s="60"/>
    </row>
    <row r="175" spans="1:1">
      <c r="A175" s="60"/>
    </row>
    <row r="176" spans="1:1">
      <c r="A176" s="60"/>
    </row>
    <row r="177" spans="1:1">
      <c r="A177" s="60"/>
    </row>
    <row r="178" spans="1:1">
      <c r="A178" s="60"/>
    </row>
    <row r="179" spans="1:1">
      <c r="A179" s="60"/>
    </row>
    <row r="180" spans="1:1">
      <c r="A180" s="60"/>
    </row>
    <row r="181" spans="1:1">
      <c r="A181" s="60"/>
    </row>
    <row r="182" spans="1:1">
      <c r="A182" s="60"/>
    </row>
    <row r="183" spans="1:1">
      <c r="A183" s="60"/>
    </row>
    <row r="184" spans="1:1">
      <c r="A184" s="60"/>
    </row>
    <row r="185" spans="1:1">
      <c r="A185" s="60"/>
    </row>
    <row r="186" spans="1:1">
      <c r="A186" s="60"/>
    </row>
    <row r="187" spans="1:1">
      <c r="A187" s="60"/>
    </row>
    <row r="188" spans="1:1">
      <c r="A188" s="60"/>
    </row>
    <row r="189" spans="1:1">
      <c r="A189" s="60"/>
    </row>
    <row r="190" spans="1:1">
      <c r="A190" s="60"/>
    </row>
    <row r="191" spans="1:1">
      <c r="A191" s="60"/>
    </row>
    <row r="192" spans="1:1">
      <c r="A192" s="60"/>
    </row>
    <row r="193" spans="1:1">
      <c r="A193" s="60"/>
    </row>
    <row r="194" spans="1:1">
      <c r="A194" s="60"/>
    </row>
    <row r="195" spans="1:1">
      <c r="A195" s="60"/>
    </row>
    <row r="196" spans="1:1">
      <c r="A196" s="60"/>
    </row>
    <row r="197" spans="1:1">
      <c r="A197" s="60"/>
    </row>
    <row r="198" spans="1:1">
      <c r="A198" s="60"/>
    </row>
    <row r="199" spans="1:1">
      <c r="A199" s="60"/>
    </row>
    <row r="200" spans="1:1">
      <c r="A200" s="60"/>
    </row>
    <row r="201" spans="1:1">
      <c r="A201" s="60"/>
    </row>
    <row r="202" spans="1:1">
      <c r="A202" s="60"/>
    </row>
    <row r="203" spans="1:1">
      <c r="A203" s="60"/>
    </row>
    <row r="204" spans="1:1">
      <c r="A204" s="60"/>
    </row>
    <row r="205" spans="1:1">
      <c r="A205" s="60"/>
    </row>
    <row r="206" spans="1:1">
      <c r="A206" s="60"/>
    </row>
    <row r="207" spans="1:1">
      <c r="A207" s="60"/>
    </row>
    <row r="208" spans="1:1">
      <c r="A208" s="60"/>
    </row>
    <row r="209" spans="1:1">
      <c r="A209" s="60"/>
    </row>
    <row r="210" spans="1:1">
      <c r="A210" s="60"/>
    </row>
    <row r="211" spans="1:1">
      <c r="A211" s="60"/>
    </row>
    <row r="212" spans="1:1">
      <c r="A212" s="60"/>
    </row>
    <row r="213" spans="1:1">
      <c r="A213" s="60"/>
    </row>
    <row r="214" spans="1:1">
      <c r="A214" s="60"/>
    </row>
    <row r="215" spans="1:1">
      <c r="A215" s="60"/>
    </row>
    <row r="216" spans="1:1">
      <c r="A216" s="60"/>
    </row>
    <row r="217" spans="1:1">
      <c r="A217" s="60"/>
    </row>
    <row r="218" spans="1:1">
      <c r="A218" s="60"/>
    </row>
    <row r="219" spans="1:1">
      <c r="A219" s="60"/>
    </row>
    <row r="220" spans="1:1">
      <c r="A220" s="60"/>
    </row>
    <row r="221" spans="1:1">
      <c r="A221" s="60"/>
    </row>
    <row r="222" spans="1:1">
      <c r="A222" s="60"/>
    </row>
    <row r="223" spans="1:1">
      <c r="A223" s="60"/>
    </row>
    <row r="224" spans="1:1">
      <c r="A224" s="60"/>
    </row>
    <row r="225" spans="1:1">
      <c r="A225" s="60"/>
    </row>
    <row r="226" spans="1:1">
      <c r="A226" s="60"/>
    </row>
    <row r="227" spans="1:1">
      <c r="A227" s="60"/>
    </row>
    <row r="228" spans="1:1">
      <c r="A228" s="60"/>
    </row>
    <row r="229" spans="1:1">
      <c r="A229" s="60"/>
    </row>
    <row r="230" spans="1:1">
      <c r="A230" s="60"/>
    </row>
    <row r="231" spans="1:1">
      <c r="A231" s="60"/>
    </row>
    <row r="232" spans="1:1">
      <c r="A232" s="60"/>
    </row>
    <row r="233" spans="1:1">
      <c r="A233" s="60"/>
    </row>
    <row r="234" spans="1:1">
      <c r="A234" s="60"/>
    </row>
    <row r="235" spans="1:1">
      <c r="A235" s="60"/>
    </row>
    <row r="236" spans="1:1">
      <c r="A236" s="60"/>
    </row>
    <row r="237" spans="1:1">
      <c r="A237" s="60"/>
    </row>
    <row r="238" spans="1:1">
      <c r="A238" s="60"/>
    </row>
    <row r="239" spans="1:1">
      <c r="A239" s="60"/>
    </row>
    <row r="240" spans="1:1">
      <c r="A240" s="60"/>
    </row>
    <row r="241" spans="1:1">
      <c r="A241" s="60"/>
    </row>
    <row r="242" spans="1:1">
      <c r="A242" s="60"/>
    </row>
    <row r="243" spans="1:1">
      <c r="A243" s="60"/>
    </row>
    <row r="244" spans="1:1">
      <c r="A244" s="60"/>
    </row>
    <row r="245" spans="1:1">
      <c r="A245" s="60"/>
    </row>
    <row r="246" spans="1:1">
      <c r="A246" s="60"/>
    </row>
    <row r="247" spans="1:1">
      <c r="A247" s="60"/>
    </row>
    <row r="248" spans="1:1">
      <c r="A248" s="60"/>
    </row>
    <row r="249" spans="1:1">
      <c r="A249" s="60"/>
    </row>
    <row r="250" spans="1:1">
      <c r="A250" s="60"/>
    </row>
    <row r="251" spans="1:1">
      <c r="A251" s="60"/>
    </row>
    <row r="252" spans="1:1">
      <c r="A252" s="60"/>
    </row>
    <row r="253" spans="1:1">
      <c r="A253" s="60"/>
    </row>
    <row r="254" spans="1:1">
      <c r="A254" s="60"/>
    </row>
    <row r="255" spans="1:1">
      <c r="A255" s="60"/>
    </row>
    <row r="256" spans="1:1">
      <c r="A256" s="60"/>
    </row>
    <row r="257" spans="1:1">
      <c r="A257" s="60"/>
    </row>
    <row r="258" spans="1:1">
      <c r="A258" s="60"/>
    </row>
    <row r="259" spans="1:1">
      <c r="A259" s="60"/>
    </row>
    <row r="260" spans="1:1">
      <c r="A260" s="60"/>
    </row>
    <row r="261" spans="1:1">
      <c r="A261" s="60"/>
    </row>
    <row r="262" spans="1:1">
      <c r="A262" s="60"/>
    </row>
    <row r="263" spans="1:1">
      <c r="A263" s="60"/>
    </row>
    <row r="264" spans="1:1">
      <c r="A264" s="60"/>
    </row>
    <row r="265" spans="1:1">
      <c r="A265" s="60"/>
    </row>
    <row r="266" spans="1:1">
      <c r="A266" s="60"/>
    </row>
    <row r="267" spans="1:1">
      <c r="A267" s="60"/>
    </row>
    <row r="268" spans="1:1">
      <c r="A268" s="60"/>
    </row>
    <row r="269" spans="1:1">
      <c r="A269" s="60"/>
    </row>
    <row r="270" spans="1:1">
      <c r="A270" s="60"/>
    </row>
    <row r="271" spans="1:1">
      <c r="A271" s="60"/>
    </row>
    <row r="272" spans="1:1">
      <c r="A272" s="60"/>
    </row>
    <row r="273" spans="1:1">
      <c r="A273" s="60"/>
    </row>
    <row r="274" spans="1:1">
      <c r="A274" s="60"/>
    </row>
    <row r="275" spans="1:1">
      <c r="A275" s="60"/>
    </row>
    <row r="276" spans="1:1">
      <c r="A276" s="60"/>
    </row>
    <row r="277" spans="1:1">
      <c r="A277" s="60"/>
    </row>
    <row r="278" spans="1:1">
      <c r="A278" s="60"/>
    </row>
    <row r="279" spans="1:1">
      <c r="A279" s="60"/>
    </row>
    <row r="280" spans="1:1">
      <c r="A280" s="60"/>
    </row>
    <row r="281" spans="1:1">
      <c r="A281" s="60"/>
    </row>
    <row r="282" spans="1:1">
      <c r="A282" s="60"/>
    </row>
    <row r="283" spans="1:1">
      <c r="A283" s="60"/>
    </row>
    <row r="284" spans="1:1">
      <c r="A284" s="60"/>
    </row>
    <row r="285" spans="1:1">
      <c r="A285" s="60"/>
    </row>
    <row r="286" spans="1:1">
      <c r="A286" s="60"/>
    </row>
    <row r="287" spans="1:1">
      <c r="A287" s="60"/>
    </row>
    <row r="288" spans="1:1">
      <c r="A288" s="60"/>
    </row>
    <row r="289" spans="1:1">
      <c r="A289" s="60"/>
    </row>
    <row r="290" spans="1:1">
      <c r="A290" s="60"/>
    </row>
    <row r="291" spans="1:1">
      <c r="A291" s="60"/>
    </row>
    <row r="292" spans="1:1">
      <c r="A292" s="60"/>
    </row>
    <row r="293" spans="1:1">
      <c r="A293" s="60"/>
    </row>
    <row r="294" spans="1:1">
      <c r="A294" s="60"/>
    </row>
    <row r="295" spans="1:1">
      <c r="A295" s="60"/>
    </row>
    <row r="296" spans="1:1">
      <c r="A296" s="60"/>
    </row>
    <row r="297" spans="1:1">
      <c r="A297" s="60"/>
    </row>
    <row r="298" spans="1:1">
      <c r="A298" s="60"/>
    </row>
    <row r="299" spans="1:1">
      <c r="A299" s="60"/>
    </row>
    <row r="300" spans="1:1">
      <c r="A300" s="60"/>
    </row>
    <row r="301" spans="1:1">
      <c r="A301" s="60"/>
    </row>
    <row r="302" spans="1:1">
      <c r="A302" s="60"/>
    </row>
    <row r="303" spans="1:1">
      <c r="A303" s="60"/>
    </row>
    <row r="304" spans="1:1">
      <c r="A304" s="60"/>
    </row>
    <row r="305" spans="1:1">
      <c r="A305" s="60"/>
    </row>
    <row r="306" spans="1:1">
      <c r="A306" s="60"/>
    </row>
    <row r="307" spans="1:1">
      <c r="A307" s="60"/>
    </row>
    <row r="308" spans="1:1">
      <c r="A308" s="60"/>
    </row>
    <row r="309" spans="1:1">
      <c r="A309" s="60"/>
    </row>
    <row r="310" spans="1:1">
      <c r="A310" s="60"/>
    </row>
    <row r="311" spans="1:1">
      <c r="A311" s="60"/>
    </row>
    <row r="312" spans="1:1">
      <c r="A312" s="60"/>
    </row>
    <row r="313" spans="1:1">
      <c r="A313" s="60"/>
    </row>
    <row r="314" spans="1:1">
      <c r="A314" s="60"/>
    </row>
    <row r="315" spans="1:1">
      <c r="A315" s="60"/>
    </row>
    <row r="316" spans="1:1">
      <c r="A316" s="60"/>
    </row>
    <row r="317" spans="1:1">
      <c r="A317" s="60"/>
    </row>
    <row r="318" spans="1:1">
      <c r="A318" s="60"/>
    </row>
    <row r="319" spans="1:1">
      <c r="A319" s="60"/>
    </row>
    <row r="320" spans="1:1">
      <c r="A320" s="60"/>
    </row>
    <row r="321" spans="1:1">
      <c r="A321" s="60"/>
    </row>
    <row r="322" spans="1:1">
      <c r="A322" s="60"/>
    </row>
    <row r="323" spans="1:1">
      <c r="A323" s="60"/>
    </row>
    <row r="324" spans="1:1">
      <c r="A324" s="60"/>
    </row>
    <row r="325" spans="1:1">
      <c r="A325" s="60"/>
    </row>
    <row r="326" spans="1:1">
      <c r="A326" s="60"/>
    </row>
    <row r="327" spans="1:1">
      <c r="A327" s="60"/>
    </row>
  </sheetData>
  <mergeCells count="16">
    <mergeCell ref="C102:F102"/>
    <mergeCell ref="H102:J102"/>
    <mergeCell ref="A6:K6"/>
    <mergeCell ref="A82:K82"/>
    <mergeCell ref="A90:K90"/>
    <mergeCell ref="C101:F101"/>
    <mergeCell ref="H101:J101"/>
    <mergeCell ref="A1:K1"/>
    <mergeCell ref="A3:A4"/>
    <mergeCell ref="B3:B4"/>
    <mergeCell ref="C3:C4"/>
    <mergeCell ref="D3:D4"/>
    <mergeCell ref="E3:E4"/>
    <mergeCell ref="F3:F4"/>
    <mergeCell ref="G3:J3"/>
    <mergeCell ref="K3:K4"/>
  </mergeCells>
  <phoneticPr fontId="3" type="noConversion"/>
  <pageMargins left="0.98425196850393704" right="0.59055118110236227" top="0.78740157480314965" bottom="0.78740157480314965" header="0.51181102362204722" footer="0.51181102362204722"/>
  <pageSetup paperSize="9" scale="41" orientation="landscape" r:id="rId1"/>
  <headerFooter alignWithMargins="0">
    <oddHeader>&amp;C
&amp;"Times New Roman,обычный"&amp;14 5&amp;R&amp;"Times New Roman,обычный"&amp;14Продовження додатка 1
Таблиця 1</oddHeader>
  </headerFooter>
  <rowBreaks count="1" manualBreakCount="1">
    <brk id="48" max="16383" man="1"/>
  </rowBreaks>
  <ignoredErrors>
    <ignoredError sqref="F85:F86 F87:F8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L198"/>
  <sheetViews>
    <sheetView zoomScale="75" zoomScaleNormal="65" zoomScaleSheetLayoutView="50" workbookViewId="0">
      <selection activeCell="D20" sqref="D20:D43"/>
    </sheetView>
  </sheetViews>
  <sheetFormatPr defaultColWidth="77.85546875" defaultRowHeight="18.75"/>
  <cols>
    <col min="1" max="1" width="84.85546875" style="54" customWidth="1"/>
    <col min="2" max="2" width="15.28515625" style="57" customWidth="1"/>
    <col min="3" max="5" width="15.85546875" style="57" customWidth="1"/>
    <col min="6" max="10" width="15.85546875" style="54" customWidth="1"/>
    <col min="11" max="11" width="10" style="54" customWidth="1"/>
    <col min="12" max="12" width="9.5703125" style="54" customWidth="1"/>
    <col min="13" max="255" width="9.140625" style="54" customWidth="1"/>
    <col min="256" max="16384" width="77.85546875" style="54"/>
  </cols>
  <sheetData>
    <row r="1" spans="1:10">
      <c r="A1" s="264" t="s">
        <v>141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0">
      <c r="A2" s="57"/>
      <c r="F2" s="57"/>
      <c r="G2" s="57"/>
      <c r="H2" s="57"/>
      <c r="I2" s="57"/>
      <c r="J2" s="57"/>
    </row>
    <row r="3" spans="1:10" ht="38.25" customHeight="1">
      <c r="A3" s="248" t="s">
        <v>212</v>
      </c>
      <c r="B3" s="265" t="s">
        <v>11</v>
      </c>
      <c r="C3" s="265" t="s">
        <v>25</v>
      </c>
      <c r="D3" s="265" t="s">
        <v>29</v>
      </c>
      <c r="E3" s="255" t="s">
        <v>147</v>
      </c>
      <c r="F3" s="249" t="s">
        <v>15</v>
      </c>
      <c r="G3" s="249" t="s">
        <v>160</v>
      </c>
      <c r="H3" s="249"/>
      <c r="I3" s="249"/>
      <c r="J3" s="249"/>
    </row>
    <row r="4" spans="1:10" ht="50.25" customHeight="1">
      <c r="A4" s="248"/>
      <c r="B4" s="265"/>
      <c r="C4" s="265"/>
      <c r="D4" s="265"/>
      <c r="E4" s="255"/>
      <c r="F4" s="249"/>
      <c r="G4" s="17" t="s">
        <v>161</v>
      </c>
      <c r="H4" s="17" t="s">
        <v>162</v>
      </c>
      <c r="I4" s="17" t="s">
        <v>163</v>
      </c>
      <c r="J4" s="17" t="s">
        <v>66</v>
      </c>
    </row>
    <row r="5" spans="1:10" ht="18" customHeight="1">
      <c r="A5" s="61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 ht="24.95" customHeight="1">
      <c r="A6" s="262" t="s">
        <v>139</v>
      </c>
      <c r="B6" s="262"/>
      <c r="C6" s="262"/>
      <c r="D6" s="262"/>
      <c r="E6" s="262"/>
      <c r="F6" s="262"/>
      <c r="G6" s="262"/>
      <c r="H6" s="262"/>
      <c r="I6" s="262"/>
      <c r="J6" s="262"/>
    </row>
    <row r="7" spans="1:10" ht="42.75" customHeight="1">
      <c r="A7" s="55" t="s">
        <v>51</v>
      </c>
      <c r="B7" s="7">
        <v>2000</v>
      </c>
      <c r="C7" s="124"/>
      <c r="D7" s="124"/>
      <c r="E7" s="124"/>
      <c r="F7" s="124"/>
      <c r="G7" s="124"/>
      <c r="H7" s="124"/>
      <c r="I7" s="124"/>
      <c r="J7" s="124"/>
    </row>
    <row r="8" spans="1:10" ht="37.5">
      <c r="A8" s="55" t="s">
        <v>311</v>
      </c>
      <c r="B8" s="7">
        <v>2010</v>
      </c>
      <c r="C8" s="129">
        <f>SUM(C9:C10)</f>
        <v>0</v>
      </c>
      <c r="D8" s="129">
        <f>SUM(D9:D10)</f>
        <v>0</v>
      </c>
      <c r="E8" s="129">
        <f>SUM(E9:E10)</f>
        <v>0</v>
      </c>
      <c r="F8" s="129">
        <f t="shared" ref="F8:F42" si="0">SUM(G8:J8)</f>
        <v>0</v>
      </c>
      <c r="G8" s="129">
        <f>SUM(G9:G10)</f>
        <v>0</v>
      </c>
      <c r="H8" s="129">
        <f>SUM(H9:H10)</f>
        <v>0</v>
      </c>
      <c r="I8" s="129">
        <f>SUM(I9:I10)</f>
        <v>0</v>
      </c>
      <c r="J8" s="129">
        <f>SUM(J9:J10)</f>
        <v>0</v>
      </c>
    </row>
    <row r="9" spans="1:10" ht="37.5">
      <c r="A9" s="9" t="s">
        <v>174</v>
      </c>
      <c r="B9" s="7">
        <v>2011</v>
      </c>
      <c r="C9" s="124" t="s">
        <v>260</v>
      </c>
      <c r="D9" s="124" t="s">
        <v>260</v>
      </c>
      <c r="E9" s="124" t="s">
        <v>260</v>
      </c>
      <c r="F9" s="129">
        <f>SUM(G9:J9)</f>
        <v>0</v>
      </c>
      <c r="G9" s="124" t="s">
        <v>260</v>
      </c>
      <c r="H9" s="124" t="s">
        <v>260</v>
      </c>
      <c r="I9" s="124" t="s">
        <v>260</v>
      </c>
      <c r="J9" s="124" t="s">
        <v>260</v>
      </c>
    </row>
    <row r="10" spans="1:10" ht="42.75" customHeight="1">
      <c r="A10" s="9" t="s">
        <v>407</v>
      </c>
      <c r="B10" s="7">
        <v>2012</v>
      </c>
      <c r="C10" s="124" t="s">
        <v>260</v>
      </c>
      <c r="D10" s="124" t="s">
        <v>260</v>
      </c>
      <c r="E10" s="124" t="s">
        <v>260</v>
      </c>
      <c r="F10" s="129">
        <f>SUM(G10:J10)</f>
        <v>0</v>
      </c>
      <c r="G10" s="124" t="s">
        <v>260</v>
      </c>
      <c r="H10" s="124" t="s">
        <v>260</v>
      </c>
      <c r="I10" s="124" t="s">
        <v>260</v>
      </c>
      <c r="J10" s="124" t="s">
        <v>260</v>
      </c>
    </row>
    <row r="11" spans="1:10" ht="20.100000000000001" customHeight="1">
      <c r="A11" s="9" t="s">
        <v>153</v>
      </c>
      <c r="B11" s="7" t="s">
        <v>185</v>
      </c>
      <c r="C11" s="124" t="s">
        <v>260</v>
      </c>
      <c r="D11" s="124" t="s">
        <v>260</v>
      </c>
      <c r="E11" s="124" t="s">
        <v>260</v>
      </c>
      <c r="F11" s="129">
        <f>SUM(G11:J11)</f>
        <v>0</v>
      </c>
      <c r="G11" s="124" t="s">
        <v>260</v>
      </c>
      <c r="H11" s="124" t="s">
        <v>260</v>
      </c>
      <c r="I11" s="124" t="s">
        <v>260</v>
      </c>
      <c r="J11" s="124" t="s">
        <v>260</v>
      </c>
    </row>
    <row r="12" spans="1:10" ht="20.100000000000001" customHeight="1">
      <c r="A12" s="9" t="s">
        <v>166</v>
      </c>
      <c r="B12" s="7">
        <v>2020</v>
      </c>
      <c r="C12" s="124"/>
      <c r="D12" s="124"/>
      <c r="E12" s="124"/>
      <c r="F12" s="129">
        <f t="shared" si="0"/>
        <v>0</v>
      </c>
      <c r="G12" s="124"/>
      <c r="H12" s="124"/>
      <c r="I12" s="124"/>
      <c r="J12" s="124"/>
    </row>
    <row r="13" spans="1:10" s="56" customFormat="1" ht="20.100000000000001" customHeight="1">
      <c r="A13" s="55" t="s">
        <v>63</v>
      </c>
      <c r="B13" s="7">
        <v>2030</v>
      </c>
      <c r="C13" s="124" t="s">
        <v>260</v>
      </c>
      <c r="D13" s="124" t="s">
        <v>260</v>
      </c>
      <c r="E13" s="124" t="s">
        <v>260</v>
      </c>
      <c r="F13" s="129">
        <f t="shared" si="0"/>
        <v>0</v>
      </c>
      <c r="G13" s="124" t="s">
        <v>260</v>
      </c>
      <c r="H13" s="124" t="s">
        <v>260</v>
      </c>
      <c r="I13" s="124" t="s">
        <v>260</v>
      </c>
      <c r="J13" s="124" t="s">
        <v>260</v>
      </c>
    </row>
    <row r="14" spans="1:10" ht="20.100000000000001" customHeight="1">
      <c r="A14" s="55" t="s">
        <v>125</v>
      </c>
      <c r="B14" s="7">
        <v>2031</v>
      </c>
      <c r="C14" s="124" t="s">
        <v>260</v>
      </c>
      <c r="D14" s="124" t="s">
        <v>260</v>
      </c>
      <c r="E14" s="124" t="s">
        <v>260</v>
      </c>
      <c r="F14" s="129">
        <f t="shared" si="0"/>
        <v>0</v>
      </c>
      <c r="G14" s="124" t="s">
        <v>260</v>
      </c>
      <c r="H14" s="124" t="s">
        <v>260</v>
      </c>
      <c r="I14" s="124" t="s">
        <v>260</v>
      </c>
      <c r="J14" s="124" t="s">
        <v>260</v>
      </c>
    </row>
    <row r="15" spans="1:10" ht="20.100000000000001" customHeight="1">
      <c r="A15" s="55" t="s">
        <v>21</v>
      </c>
      <c r="B15" s="7">
        <v>2040</v>
      </c>
      <c r="C15" s="124" t="s">
        <v>260</v>
      </c>
      <c r="D15" s="124" t="s">
        <v>260</v>
      </c>
      <c r="E15" s="124" t="s">
        <v>260</v>
      </c>
      <c r="F15" s="129">
        <f t="shared" si="0"/>
        <v>0</v>
      </c>
      <c r="G15" s="124" t="s">
        <v>260</v>
      </c>
      <c r="H15" s="124" t="s">
        <v>260</v>
      </c>
      <c r="I15" s="124" t="s">
        <v>260</v>
      </c>
      <c r="J15" s="124" t="s">
        <v>260</v>
      </c>
    </row>
    <row r="16" spans="1:10" ht="20.100000000000001" customHeight="1">
      <c r="A16" s="55" t="s">
        <v>109</v>
      </c>
      <c r="B16" s="7">
        <v>2050</v>
      </c>
      <c r="C16" s="124" t="s">
        <v>260</v>
      </c>
      <c r="D16" s="124" t="s">
        <v>260</v>
      </c>
      <c r="E16" s="124" t="s">
        <v>260</v>
      </c>
      <c r="F16" s="129">
        <f t="shared" si="0"/>
        <v>0</v>
      </c>
      <c r="G16" s="124" t="s">
        <v>260</v>
      </c>
      <c r="H16" s="124" t="s">
        <v>260</v>
      </c>
      <c r="I16" s="124" t="s">
        <v>260</v>
      </c>
      <c r="J16" s="124" t="s">
        <v>260</v>
      </c>
    </row>
    <row r="17" spans="1:11" ht="20.100000000000001" customHeight="1">
      <c r="A17" s="55" t="s">
        <v>110</v>
      </c>
      <c r="B17" s="7">
        <v>2060</v>
      </c>
      <c r="C17" s="124" t="s">
        <v>260</v>
      </c>
      <c r="D17" s="124" t="s">
        <v>260</v>
      </c>
      <c r="E17" s="124" t="s">
        <v>260</v>
      </c>
      <c r="F17" s="129">
        <f t="shared" si="0"/>
        <v>0</v>
      </c>
      <c r="G17" s="124" t="s">
        <v>260</v>
      </c>
      <c r="H17" s="124" t="s">
        <v>260</v>
      </c>
      <c r="I17" s="124" t="s">
        <v>260</v>
      </c>
      <c r="J17" s="124" t="s">
        <v>260</v>
      </c>
    </row>
    <row r="18" spans="1:11" ht="42.75" customHeight="1">
      <c r="A18" s="55" t="s">
        <v>52</v>
      </c>
      <c r="B18" s="7">
        <v>2070</v>
      </c>
      <c r="C18" s="157">
        <v>-1229</v>
      </c>
      <c r="D18" s="157">
        <v>-1229</v>
      </c>
      <c r="E18" s="157">
        <v>34</v>
      </c>
      <c r="F18" s="157">
        <v>-1229</v>
      </c>
      <c r="G18" s="157"/>
      <c r="H18" s="157"/>
      <c r="I18" s="157"/>
      <c r="J18" s="157"/>
    </row>
    <row r="19" spans="1:11" ht="20.100000000000001" customHeight="1">
      <c r="A19" s="262" t="s">
        <v>371</v>
      </c>
      <c r="B19" s="262"/>
      <c r="C19" s="262"/>
      <c r="D19" s="262"/>
      <c r="E19" s="262"/>
      <c r="F19" s="262"/>
      <c r="G19" s="262"/>
      <c r="H19" s="262"/>
      <c r="I19" s="262"/>
      <c r="J19" s="262"/>
    </row>
    <row r="20" spans="1:11" ht="37.5">
      <c r="A20" s="70" t="s">
        <v>364</v>
      </c>
      <c r="B20" s="150">
        <v>2110</v>
      </c>
      <c r="C20" s="156">
        <v>-233</v>
      </c>
      <c r="D20" s="156">
        <v>-6</v>
      </c>
      <c r="E20" s="156">
        <f>SUM(E21:E29)</f>
        <v>-8</v>
      </c>
      <c r="F20" s="158">
        <f>F21</f>
        <v>-6</v>
      </c>
      <c r="G20" s="156">
        <f>G21</f>
        <v>-2</v>
      </c>
      <c r="H20" s="156">
        <f>H21</f>
        <v>-2</v>
      </c>
      <c r="I20" s="156">
        <f>I21</f>
        <v>-1</v>
      </c>
      <c r="J20" s="156">
        <f>J21</f>
        <v>-1</v>
      </c>
    </row>
    <row r="21" spans="1:11">
      <c r="A21" s="9" t="s">
        <v>321</v>
      </c>
      <c r="B21" s="7">
        <v>2111</v>
      </c>
      <c r="C21" s="124" t="s">
        <v>430</v>
      </c>
      <c r="D21" s="124">
        <v>-6</v>
      </c>
      <c r="E21" s="124">
        <v>-8</v>
      </c>
      <c r="F21" s="129">
        <v>-6</v>
      </c>
      <c r="G21" s="124">
        <v>-2</v>
      </c>
      <c r="H21" s="124">
        <v>-2</v>
      </c>
      <c r="I21" s="124">
        <v>-1</v>
      </c>
      <c r="J21" s="124">
        <v>-1</v>
      </c>
    </row>
    <row r="22" spans="1:11" ht="37.5">
      <c r="A22" s="9" t="s">
        <v>389</v>
      </c>
      <c r="B22" s="7">
        <v>2112</v>
      </c>
      <c r="C22" s="124">
        <v>-169</v>
      </c>
      <c r="D22" s="124">
        <v>0</v>
      </c>
      <c r="E22" s="124" t="s">
        <v>430</v>
      </c>
      <c r="F22" s="129">
        <v>0</v>
      </c>
      <c r="G22" s="124">
        <v>0</v>
      </c>
      <c r="H22" s="124">
        <v>0</v>
      </c>
      <c r="I22" s="124" t="s">
        <v>430</v>
      </c>
      <c r="J22" s="124" t="s">
        <v>430</v>
      </c>
    </row>
    <row r="23" spans="1:11" s="56" customFormat="1" ht="37.5">
      <c r="A23" s="55" t="s">
        <v>390</v>
      </c>
      <c r="B23" s="61">
        <v>2113</v>
      </c>
      <c r="C23" s="124" t="s">
        <v>430</v>
      </c>
      <c r="D23" s="124">
        <v>0</v>
      </c>
      <c r="E23" s="124" t="s">
        <v>430</v>
      </c>
      <c r="F23" s="129">
        <f t="shared" si="0"/>
        <v>0</v>
      </c>
      <c r="G23" s="124" t="s">
        <v>430</v>
      </c>
      <c r="H23" s="124" t="s">
        <v>430</v>
      </c>
      <c r="I23" s="124" t="s">
        <v>430</v>
      </c>
      <c r="J23" s="124" t="s">
        <v>430</v>
      </c>
    </row>
    <row r="24" spans="1:11">
      <c r="A24" s="55" t="s">
        <v>83</v>
      </c>
      <c r="B24" s="61">
        <v>2114</v>
      </c>
      <c r="C24" s="124" t="s">
        <v>430</v>
      </c>
      <c r="D24" s="124">
        <v>0</v>
      </c>
      <c r="E24" s="124" t="s">
        <v>430</v>
      </c>
      <c r="F24" s="129">
        <f t="shared" si="0"/>
        <v>0</v>
      </c>
      <c r="G24" s="124" t="s">
        <v>430</v>
      </c>
      <c r="H24" s="124" t="s">
        <v>430</v>
      </c>
      <c r="I24" s="124" t="s">
        <v>430</v>
      </c>
      <c r="J24" s="124" t="s">
        <v>430</v>
      </c>
    </row>
    <row r="25" spans="1:11" ht="37.5">
      <c r="A25" s="55" t="s">
        <v>368</v>
      </c>
      <c r="B25" s="61">
        <v>2115</v>
      </c>
      <c r="C25" s="124" t="s">
        <v>430</v>
      </c>
      <c r="D25" s="124">
        <v>0</v>
      </c>
      <c r="E25" s="124" t="s">
        <v>430</v>
      </c>
      <c r="F25" s="129">
        <v>0</v>
      </c>
      <c r="G25" s="124">
        <v>0</v>
      </c>
      <c r="H25" s="124">
        <v>0</v>
      </c>
      <c r="I25" s="124">
        <v>0</v>
      </c>
      <c r="J25" s="124">
        <v>0</v>
      </c>
    </row>
    <row r="26" spans="1:11">
      <c r="A26" s="55" t="s">
        <v>100</v>
      </c>
      <c r="B26" s="61">
        <v>2116</v>
      </c>
      <c r="C26" s="124" t="s">
        <v>430</v>
      </c>
      <c r="D26" s="124" t="s">
        <v>430</v>
      </c>
      <c r="E26" s="124" t="s">
        <v>430</v>
      </c>
      <c r="F26" s="129" t="s">
        <v>430</v>
      </c>
      <c r="G26" s="124" t="s">
        <v>430</v>
      </c>
      <c r="H26" s="124" t="s">
        <v>430</v>
      </c>
      <c r="I26" s="124" t="s">
        <v>430</v>
      </c>
      <c r="J26" s="124" t="s">
        <v>430</v>
      </c>
    </row>
    <row r="27" spans="1:11">
      <c r="A27" s="55" t="s">
        <v>391</v>
      </c>
      <c r="B27" s="61">
        <v>2117</v>
      </c>
      <c r="C27" s="124" t="s">
        <v>430</v>
      </c>
      <c r="D27" s="124" t="s">
        <v>430</v>
      </c>
      <c r="E27" s="124" t="s">
        <v>430</v>
      </c>
      <c r="F27" s="129" t="s">
        <v>430</v>
      </c>
      <c r="G27" s="124" t="s">
        <v>430</v>
      </c>
      <c r="H27" s="124" t="s">
        <v>430</v>
      </c>
      <c r="I27" s="124" t="s">
        <v>430</v>
      </c>
      <c r="J27" s="124" t="s">
        <v>430</v>
      </c>
    </row>
    <row r="28" spans="1:11">
      <c r="A28" s="55" t="s">
        <v>82</v>
      </c>
      <c r="B28" s="61">
        <v>2118</v>
      </c>
      <c r="C28" s="124"/>
      <c r="D28" s="124">
        <v>0</v>
      </c>
      <c r="E28" s="124"/>
      <c r="F28" s="129">
        <f t="shared" si="0"/>
        <v>0</v>
      </c>
      <c r="G28" s="124" t="s">
        <v>430</v>
      </c>
      <c r="H28" s="124" t="s">
        <v>430</v>
      </c>
      <c r="I28" s="124" t="s">
        <v>430</v>
      </c>
      <c r="J28" s="124" t="s">
        <v>430</v>
      </c>
    </row>
    <row r="29" spans="1:11" s="58" customFormat="1">
      <c r="A29" s="55" t="s">
        <v>372</v>
      </c>
      <c r="B29" s="61">
        <v>2119</v>
      </c>
      <c r="C29" s="151">
        <v>-64</v>
      </c>
      <c r="D29" s="151">
        <v>0</v>
      </c>
      <c r="E29" s="151"/>
      <c r="F29" s="129">
        <f t="shared" si="0"/>
        <v>0</v>
      </c>
      <c r="G29" s="151" t="s">
        <v>430</v>
      </c>
      <c r="H29" s="151" t="s">
        <v>430</v>
      </c>
      <c r="I29" s="151" t="s">
        <v>430</v>
      </c>
      <c r="J29" s="151" t="s">
        <v>430</v>
      </c>
      <c r="K29" s="54"/>
    </row>
    <row r="30" spans="1:11" s="58" customFormat="1" ht="37.5">
      <c r="A30" s="70" t="s">
        <v>373</v>
      </c>
      <c r="B30" s="143">
        <v>2120</v>
      </c>
      <c r="C30" s="156">
        <f>SUM(C31:C34)</f>
        <v>-223</v>
      </c>
      <c r="D30" s="156">
        <v>-898</v>
      </c>
      <c r="E30" s="156">
        <f>SUM(E31:E34)</f>
        <v>-1033</v>
      </c>
      <c r="F30" s="158">
        <f>SUM(G30:J30)</f>
        <v>-898</v>
      </c>
      <c r="G30" s="156">
        <f>SUM(G31:G34)</f>
        <v>-225</v>
      </c>
      <c r="H30" s="156">
        <f>SUM(H31:H34)</f>
        <v>-225</v>
      </c>
      <c r="I30" s="156">
        <f>SUM(I31:I34)</f>
        <v>-224</v>
      </c>
      <c r="J30" s="156">
        <f>SUM(J31:J34)</f>
        <v>-224</v>
      </c>
      <c r="K30" s="54"/>
    </row>
    <row r="31" spans="1:11" s="58" customFormat="1">
      <c r="A31" s="55" t="s">
        <v>82</v>
      </c>
      <c r="B31" s="61">
        <v>2121</v>
      </c>
      <c r="C31" s="124">
        <v>-223</v>
      </c>
      <c r="D31" s="124">
        <v>-778</v>
      </c>
      <c r="E31" s="124">
        <v>-613</v>
      </c>
      <c r="F31" s="129">
        <v>-778</v>
      </c>
      <c r="G31" s="124">
        <v>-195</v>
      </c>
      <c r="H31" s="124">
        <v>-195</v>
      </c>
      <c r="I31" s="124">
        <v>-194</v>
      </c>
      <c r="J31" s="124">
        <v>-194</v>
      </c>
      <c r="K31" s="54"/>
    </row>
    <row r="32" spans="1:11" s="58" customFormat="1">
      <c r="A32" s="55" t="s">
        <v>379</v>
      </c>
      <c r="B32" s="61">
        <v>2122</v>
      </c>
      <c r="C32" s="124" t="s">
        <v>430</v>
      </c>
      <c r="D32" s="124">
        <v>0</v>
      </c>
      <c r="E32" s="124" t="s">
        <v>430</v>
      </c>
      <c r="F32" s="129">
        <f t="shared" si="0"/>
        <v>0</v>
      </c>
      <c r="G32" s="124" t="s">
        <v>430</v>
      </c>
      <c r="H32" s="124"/>
      <c r="I32" s="124" t="s">
        <v>430</v>
      </c>
      <c r="J32" s="124" t="s">
        <v>430</v>
      </c>
      <c r="K32" s="54"/>
    </row>
    <row r="33" spans="1:11" s="58" customFormat="1">
      <c r="A33" s="55" t="s">
        <v>380</v>
      </c>
      <c r="B33" s="61">
        <v>2123</v>
      </c>
      <c r="C33" s="124" t="s">
        <v>430</v>
      </c>
      <c r="D33" s="124">
        <v>0</v>
      </c>
      <c r="E33" s="124" t="s">
        <v>430</v>
      </c>
      <c r="F33" s="129">
        <f t="shared" si="0"/>
        <v>0</v>
      </c>
      <c r="G33" s="124" t="s">
        <v>430</v>
      </c>
      <c r="H33" s="124"/>
      <c r="I33" s="124" t="s">
        <v>430</v>
      </c>
      <c r="J33" s="124" t="s">
        <v>430</v>
      </c>
      <c r="K33" s="54"/>
    </row>
    <row r="34" spans="1:11" s="58" customFormat="1">
      <c r="A34" s="55" t="s">
        <v>372</v>
      </c>
      <c r="B34" s="61">
        <v>2124</v>
      </c>
      <c r="C34" s="124">
        <v>0</v>
      </c>
      <c r="D34" s="124">
        <v>-120</v>
      </c>
      <c r="E34" s="124">
        <v>-420</v>
      </c>
      <c r="F34" s="129">
        <v>-120</v>
      </c>
      <c r="G34" s="124">
        <v>-30</v>
      </c>
      <c r="H34" s="124">
        <v>-30</v>
      </c>
      <c r="I34" s="124">
        <v>-30</v>
      </c>
      <c r="J34" s="124">
        <v>-30</v>
      </c>
      <c r="K34" s="54"/>
    </row>
    <row r="35" spans="1:11" s="58" customFormat="1" ht="37.5">
      <c r="A35" s="70" t="s">
        <v>367</v>
      </c>
      <c r="B35" s="143">
        <v>2130</v>
      </c>
      <c r="C35" s="156">
        <f>C38+C39</f>
        <v>-271</v>
      </c>
      <c r="D35" s="156">
        <v>-951</v>
      </c>
      <c r="E35" s="156">
        <v>-742</v>
      </c>
      <c r="F35" s="158">
        <f>SUM(G35:J35)</f>
        <v>-951</v>
      </c>
      <c r="G35" s="156">
        <f>SUM(G36:G39)</f>
        <v>-238</v>
      </c>
      <c r="H35" s="156">
        <f>SUM(H36:H39)</f>
        <v>-238</v>
      </c>
      <c r="I35" s="156">
        <f>SUM(I36:I39)</f>
        <v>-238</v>
      </c>
      <c r="J35" s="156">
        <f>SUM(J36:J39)</f>
        <v>-237</v>
      </c>
      <c r="K35" s="54"/>
    </row>
    <row r="36" spans="1:11" ht="57" customHeight="1">
      <c r="A36" s="55" t="s">
        <v>392</v>
      </c>
      <c r="B36" s="61">
        <v>2131</v>
      </c>
      <c r="C36" s="124"/>
      <c r="D36" s="124">
        <v>0</v>
      </c>
      <c r="E36" s="124"/>
      <c r="F36" s="129">
        <f t="shared" si="0"/>
        <v>0</v>
      </c>
      <c r="G36" s="124"/>
      <c r="H36" s="124"/>
      <c r="I36" s="124"/>
      <c r="J36" s="124"/>
    </row>
    <row r="37" spans="1:11" ht="20.100000000000001" customHeight="1">
      <c r="A37" s="55" t="s">
        <v>374</v>
      </c>
      <c r="B37" s="61">
        <v>2132</v>
      </c>
      <c r="C37" s="124"/>
      <c r="D37" s="124">
        <v>0</v>
      </c>
      <c r="E37" s="124"/>
      <c r="F37" s="129">
        <f t="shared" si="0"/>
        <v>0</v>
      </c>
      <c r="G37" s="124"/>
      <c r="H37" s="124"/>
      <c r="I37" s="124"/>
      <c r="J37" s="124"/>
    </row>
    <row r="38" spans="1:11" ht="20.100000000000001" customHeight="1">
      <c r="A38" s="55" t="s">
        <v>375</v>
      </c>
      <c r="B38" s="61">
        <v>2133</v>
      </c>
      <c r="C38" s="124">
        <v>-271</v>
      </c>
      <c r="D38" s="124">
        <v>-951</v>
      </c>
      <c r="E38" s="124">
        <v>-742</v>
      </c>
      <c r="F38" s="129">
        <v>-951</v>
      </c>
      <c r="G38" s="124">
        <v>-238</v>
      </c>
      <c r="H38" s="124">
        <v>-238</v>
      </c>
      <c r="I38" s="124">
        <v>-238</v>
      </c>
      <c r="J38" s="124">
        <v>-237</v>
      </c>
    </row>
    <row r="39" spans="1:11" ht="20.100000000000001" customHeight="1">
      <c r="A39" s="55" t="s">
        <v>376</v>
      </c>
      <c r="B39" s="61">
        <v>2134</v>
      </c>
      <c r="C39" s="124">
        <v>0</v>
      </c>
      <c r="D39" s="124" t="s">
        <v>430</v>
      </c>
      <c r="E39" s="124"/>
      <c r="F39" s="129" t="s">
        <v>430</v>
      </c>
      <c r="G39" s="124"/>
      <c r="H39" s="124"/>
      <c r="I39" s="124"/>
      <c r="J39" s="124"/>
    </row>
    <row r="40" spans="1:11" s="56" customFormat="1">
      <c r="A40" s="70" t="s">
        <v>377</v>
      </c>
      <c r="B40" s="143">
        <v>2140</v>
      </c>
      <c r="C40" s="156">
        <f>SUM(C41,C42)</f>
        <v>-20</v>
      </c>
      <c r="D40" s="156">
        <v>-105</v>
      </c>
      <c r="E40" s="156">
        <f>SUM(E41,E42)</f>
        <v>-128</v>
      </c>
      <c r="F40" s="158">
        <f>F41+F42</f>
        <v>-105</v>
      </c>
      <c r="G40" s="156">
        <f>SUM(G41,G42)</f>
        <v>-32</v>
      </c>
      <c r="H40" s="156">
        <f>SUM(H41,H42)</f>
        <v>-32</v>
      </c>
      <c r="I40" s="156">
        <f>SUM(I41,I42)</f>
        <v>-32</v>
      </c>
      <c r="J40" s="156">
        <f>SUM(J41,J42)</f>
        <v>-32</v>
      </c>
    </row>
    <row r="41" spans="1:11" ht="42.75" customHeight="1">
      <c r="A41" s="55" t="s">
        <v>312</v>
      </c>
      <c r="B41" s="61">
        <v>2141</v>
      </c>
      <c r="C41" s="124">
        <v>0</v>
      </c>
      <c r="D41" s="124">
        <v>-105</v>
      </c>
      <c r="E41" s="124">
        <v>-128</v>
      </c>
      <c r="F41" s="129">
        <v>-105</v>
      </c>
      <c r="G41" s="124">
        <v>-32</v>
      </c>
      <c r="H41" s="124">
        <v>-32</v>
      </c>
      <c r="I41" s="124">
        <v>-32</v>
      </c>
      <c r="J41" s="124">
        <v>-32</v>
      </c>
    </row>
    <row r="42" spans="1:11" ht="20.100000000000001" customHeight="1">
      <c r="A42" s="55" t="s">
        <v>378</v>
      </c>
      <c r="B42" s="61">
        <v>2142</v>
      </c>
      <c r="C42" s="124">
        <v>-20</v>
      </c>
      <c r="D42" s="124">
        <v>0</v>
      </c>
      <c r="E42" s="124"/>
      <c r="F42" s="129">
        <f t="shared" si="0"/>
        <v>0</v>
      </c>
      <c r="G42" s="124"/>
      <c r="H42" s="124"/>
      <c r="I42" s="124"/>
      <c r="J42" s="124"/>
    </row>
    <row r="43" spans="1:11" s="56" customFormat="1" ht="27.75" customHeight="1">
      <c r="A43" s="70" t="s">
        <v>366</v>
      </c>
      <c r="B43" s="143">
        <v>2200</v>
      </c>
      <c r="C43" s="156">
        <f>SUM(C20,C30,C35,C40)</f>
        <v>-747</v>
      </c>
      <c r="D43" s="156">
        <v>-1960</v>
      </c>
      <c r="E43" s="156">
        <f t="shared" ref="E43:J43" si="1">SUM(E20,E30,E35,E40)</f>
        <v>-1911</v>
      </c>
      <c r="F43" s="158">
        <f>F40+F35+F30+F20</f>
        <v>-1960</v>
      </c>
      <c r="G43" s="156">
        <f t="shared" si="1"/>
        <v>-497</v>
      </c>
      <c r="H43" s="156">
        <f t="shared" si="1"/>
        <v>-497</v>
      </c>
      <c r="I43" s="156">
        <f t="shared" si="1"/>
        <v>-495</v>
      </c>
      <c r="J43" s="156">
        <f t="shared" si="1"/>
        <v>-494</v>
      </c>
      <c r="K43" s="54"/>
    </row>
    <row r="44" spans="1:11" s="56" customFormat="1" ht="20.100000000000001" customHeight="1">
      <c r="A44" s="83"/>
      <c r="B44" s="57"/>
      <c r="C44" s="81"/>
      <c r="D44" s="82"/>
      <c r="E44" s="82"/>
      <c r="F44" s="81"/>
      <c r="G44" s="82"/>
      <c r="H44" s="82"/>
      <c r="I44" s="82"/>
      <c r="J44" s="82"/>
    </row>
    <row r="45" spans="1:11" s="56" customFormat="1" ht="20.100000000000001" customHeight="1">
      <c r="A45" s="83"/>
      <c r="B45" s="57"/>
      <c r="C45" s="81"/>
      <c r="D45" s="82"/>
      <c r="E45" s="82"/>
      <c r="F45" s="81"/>
      <c r="G45" s="82"/>
      <c r="H45" s="82"/>
      <c r="I45" s="82"/>
      <c r="J45" s="82"/>
    </row>
    <row r="46" spans="1:11" s="56" customFormat="1" ht="20.100000000000001" customHeight="1">
      <c r="A46" s="83"/>
      <c r="B46" s="57"/>
      <c r="C46" s="81"/>
      <c r="D46" s="82"/>
      <c r="E46" s="82"/>
      <c r="F46" s="81"/>
      <c r="G46" s="82"/>
      <c r="H46" s="82"/>
      <c r="I46" s="82"/>
      <c r="J46" s="82"/>
    </row>
    <row r="47" spans="1:11" s="3" customFormat="1" ht="20.100000000000001" customHeight="1">
      <c r="A47" s="68" t="s">
        <v>461</v>
      </c>
      <c r="B47" s="1"/>
      <c r="C47" s="261" t="s">
        <v>101</v>
      </c>
      <c r="D47" s="263"/>
      <c r="E47" s="263"/>
      <c r="F47" s="263"/>
      <c r="G47" s="16"/>
      <c r="H47" s="220" t="s">
        <v>465</v>
      </c>
      <c r="I47" s="216"/>
      <c r="J47" s="216"/>
    </row>
    <row r="48" spans="1:11" s="2" customFormat="1" ht="20.100000000000001" customHeight="1">
      <c r="A48" s="88" t="s">
        <v>226</v>
      </c>
      <c r="B48" s="3"/>
      <c r="C48" s="235" t="s">
        <v>225</v>
      </c>
      <c r="D48" s="235"/>
      <c r="E48" s="235"/>
      <c r="F48" s="235"/>
      <c r="G48" s="32"/>
      <c r="H48" s="217" t="s">
        <v>97</v>
      </c>
      <c r="I48" s="217"/>
      <c r="J48" s="217"/>
    </row>
    <row r="49" spans="1:12" s="57" customFormat="1">
      <c r="A49" s="73"/>
      <c r="F49" s="54"/>
      <c r="G49" s="54"/>
      <c r="H49" s="54"/>
      <c r="I49" s="54"/>
      <c r="J49" s="54"/>
      <c r="K49" s="54"/>
      <c r="L49" s="54"/>
    </row>
    <row r="50" spans="1:12" s="57" customFormat="1">
      <c r="A50" s="73"/>
      <c r="F50" s="54"/>
      <c r="G50" s="54"/>
      <c r="H50" s="54"/>
      <c r="I50" s="54"/>
      <c r="J50" s="54"/>
      <c r="K50" s="54"/>
      <c r="L50" s="54"/>
    </row>
    <row r="51" spans="1:12" s="57" customFormat="1">
      <c r="A51" s="73"/>
      <c r="F51" s="54"/>
      <c r="G51" s="54"/>
      <c r="H51" s="54"/>
      <c r="I51" s="54"/>
      <c r="J51" s="54"/>
      <c r="K51" s="54"/>
      <c r="L51" s="54"/>
    </row>
    <row r="52" spans="1:12" s="57" customFormat="1">
      <c r="A52" s="73"/>
      <c r="F52" s="54"/>
      <c r="G52" s="54"/>
      <c r="H52" s="54"/>
      <c r="I52" s="54"/>
      <c r="J52" s="54"/>
      <c r="K52" s="54"/>
      <c r="L52" s="54"/>
    </row>
    <row r="53" spans="1:12" s="57" customFormat="1">
      <c r="A53" s="73"/>
      <c r="F53" s="54"/>
      <c r="G53" s="54"/>
      <c r="H53" s="54"/>
      <c r="I53" s="54"/>
      <c r="J53" s="54"/>
      <c r="K53" s="54"/>
      <c r="L53" s="54"/>
    </row>
    <row r="54" spans="1:12" s="57" customFormat="1">
      <c r="A54" s="73"/>
      <c r="F54" s="54"/>
      <c r="G54" s="54"/>
      <c r="H54" s="54"/>
      <c r="I54" s="54"/>
      <c r="J54" s="54"/>
      <c r="K54" s="54"/>
      <c r="L54" s="54"/>
    </row>
    <row r="55" spans="1:12" s="57" customFormat="1">
      <c r="A55" s="73"/>
      <c r="F55" s="54"/>
      <c r="G55" s="54"/>
      <c r="H55" s="54"/>
      <c r="I55" s="54"/>
      <c r="J55" s="54"/>
      <c r="K55" s="54"/>
      <c r="L55" s="54"/>
    </row>
    <row r="56" spans="1:12" s="57" customFormat="1">
      <c r="A56" s="73"/>
      <c r="F56" s="54"/>
      <c r="G56" s="54"/>
      <c r="H56" s="54"/>
      <c r="I56" s="54"/>
      <c r="J56" s="54"/>
      <c r="K56" s="54"/>
      <c r="L56" s="54"/>
    </row>
    <row r="57" spans="1:12" s="57" customFormat="1">
      <c r="A57" s="73"/>
      <c r="F57" s="54"/>
      <c r="G57" s="54"/>
      <c r="H57" s="54"/>
      <c r="I57" s="54"/>
      <c r="J57" s="54"/>
      <c r="K57" s="54"/>
      <c r="L57" s="54"/>
    </row>
    <row r="58" spans="1:12" s="57" customFormat="1">
      <c r="A58" s="73"/>
      <c r="F58" s="54"/>
      <c r="G58" s="54"/>
      <c r="H58" s="54"/>
      <c r="I58" s="54"/>
      <c r="J58" s="54"/>
      <c r="K58" s="54"/>
      <c r="L58" s="54"/>
    </row>
    <row r="59" spans="1:12" s="57" customFormat="1">
      <c r="A59" s="73"/>
      <c r="F59" s="54"/>
      <c r="G59" s="54"/>
      <c r="H59" s="54"/>
      <c r="I59" s="54"/>
      <c r="J59" s="54"/>
      <c r="K59" s="54"/>
      <c r="L59" s="54"/>
    </row>
    <row r="60" spans="1:12" s="57" customFormat="1">
      <c r="A60" s="73"/>
      <c r="F60" s="54"/>
      <c r="G60" s="54"/>
      <c r="H60" s="54"/>
      <c r="I60" s="54"/>
      <c r="J60" s="54"/>
      <c r="K60" s="54"/>
      <c r="L60" s="54"/>
    </row>
    <row r="61" spans="1:12" s="57" customFormat="1">
      <c r="A61" s="73"/>
      <c r="F61" s="54"/>
      <c r="G61" s="54"/>
      <c r="H61" s="54"/>
      <c r="I61" s="54"/>
      <c r="J61" s="54"/>
      <c r="K61" s="54"/>
      <c r="L61" s="54"/>
    </row>
    <row r="62" spans="1:12" s="57" customFormat="1">
      <c r="A62" s="73"/>
      <c r="F62" s="54"/>
      <c r="G62" s="54"/>
      <c r="H62" s="54"/>
      <c r="I62" s="54"/>
      <c r="J62" s="54"/>
      <c r="K62" s="54"/>
      <c r="L62" s="54"/>
    </row>
    <row r="63" spans="1:12" s="57" customFormat="1">
      <c r="A63" s="73"/>
      <c r="F63" s="54"/>
      <c r="G63" s="54"/>
      <c r="H63" s="54"/>
      <c r="I63" s="54"/>
      <c r="J63" s="54"/>
      <c r="K63" s="54"/>
      <c r="L63" s="54"/>
    </row>
    <row r="64" spans="1:12" s="57" customFormat="1">
      <c r="A64" s="73"/>
      <c r="F64" s="54"/>
      <c r="G64" s="54"/>
      <c r="H64" s="54"/>
      <c r="I64" s="54"/>
      <c r="J64" s="54"/>
      <c r="K64" s="54"/>
      <c r="L64" s="54"/>
    </row>
    <row r="65" spans="1:12" s="57" customFormat="1">
      <c r="A65" s="73"/>
      <c r="F65" s="54"/>
      <c r="G65" s="54"/>
      <c r="H65" s="54"/>
      <c r="I65" s="54"/>
      <c r="J65" s="54"/>
      <c r="K65" s="54"/>
      <c r="L65" s="54"/>
    </row>
    <row r="66" spans="1:12" s="57" customFormat="1">
      <c r="A66" s="73"/>
      <c r="F66" s="54"/>
      <c r="G66" s="54"/>
      <c r="H66" s="54"/>
      <c r="I66" s="54"/>
      <c r="J66" s="54"/>
      <c r="K66" s="54"/>
      <c r="L66" s="54"/>
    </row>
    <row r="67" spans="1:12" s="57" customFormat="1">
      <c r="A67" s="73"/>
      <c r="F67" s="54"/>
      <c r="G67" s="54"/>
      <c r="H67" s="54"/>
      <c r="I67" s="54"/>
      <c r="J67" s="54"/>
      <c r="K67" s="54"/>
      <c r="L67" s="54"/>
    </row>
    <row r="68" spans="1:12" s="57" customFormat="1">
      <c r="A68" s="73"/>
      <c r="F68" s="54"/>
      <c r="G68" s="54"/>
      <c r="H68" s="54"/>
      <c r="I68" s="54"/>
      <c r="J68" s="54"/>
      <c r="K68" s="54"/>
      <c r="L68" s="54"/>
    </row>
    <row r="69" spans="1:12" s="57" customFormat="1">
      <c r="A69" s="73"/>
      <c r="F69" s="54"/>
      <c r="G69" s="54"/>
      <c r="H69" s="54"/>
      <c r="I69" s="54"/>
      <c r="J69" s="54"/>
      <c r="K69" s="54"/>
      <c r="L69" s="54"/>
    </row>
    <row r="70" spans="1:12" s="57" customFormat="1">
      <c r="A70" s="73"/>
      <c r="F70" s="54"/>
      <c r="G70" s="54"/>
      <c r="H70" s="54"/>
      <c r="I70" s="54"/>
      <c r="J70" s="54"/>
      <c r="K70" s="54"/>
      <c r="L70" s="54"/>
    </row>
    <row r="71" spans="1:12" s="57" customFormat="1">
      <c r="A71" s="73"/>
      <c r="F71" s="54"/>
      <c r="G71" s="54"/>
      <c r="H71" s="54"/>
      <c r="I71" s="54"/>
      <c r="J71" s="54"/>
      <c r="K71" s="54"/>
      <c r="L71" s="54"/>
    </row>
    <row r="72" spans="1:12" s="57" customFormat="1">
      <c r="A72" s="73"/>
      <c r="F72" s="54"/>
      <c r="G72" s="54"/>
      <c r="H72" s="54"/>
      <c r="I72" s="54"/>
      <c r="J72" s="54"/>
      <c r="K72" s="54"/>
      <c r="L72" s="54"/>
    </row>
    <row r="73" spans="1:12" s="57" customFormat="1">
      <c r="A73" s="73"/>
      <c r="F73" s="54"/>
      <c r="G73" s="54"/>
      <c r="H73" s="54"/>
      <c r="I73" s="54"/>
      <c r="J73" s="54"/>
      <c r="K73" s="54"/>
      <c r="L73" s="54"/>
    </row>
    <row r="74" spans="1:12" s="57" customFormat="1">
      <c r="A74" s="73"/>
      <c r="F74" s="54"/>
      <c r="G74" s="54"/>
      <c r="H74" s="54"/>
      <c r="I74" s="54"/>
      <c r="J74" s="54"/>
      <c r="K74" s="54"/>
      <c r="L74" s="54"/>
    </row>
    <row r="75" spans="1:12" s="57" customFormat="1">
      <c r="A75" s="73"/>
      <c r="F75" s="54"/>
      <c r="G75" s="54"/>
      <c r="H75" s="54"/>
      <c r="I75" s="54"/>
      <c r="J75" s="54"/>
      <c r="K75" s="54"/>
      <c r="L75" s="54"/>
    </row>
    <row r="76" spans="1:12" s="57" customFormat="1">
      <c r="A76" s="73"/>
      <c r="F76" s="54"/>
      <c r="G76" s="54"/>
      <c r="H76" s="54"/>
      <c r="I76" s="54"/>
      <c r="J76" s="54"/>
      <c r="K76" s="54"/>
      <c r="L76" s="54"/>
    </row>
    <row r="77" spans="1:12" s="57" customFormat="1">
      <c r="A77" s="73"/>
      <c r="F77" s="54"/>
      <c r="G77" s="54"/>
      <c r="H77" s="54"/>
      <c r="I77" s="54"/>
      <c r="J77" s="54"/>
      <c r="K77" s="54"/>
      <c r="L77" s="54"/>
    </row>
    <row r="78" spans="1:12" s="57" customFormat="1">
      <c r="A78" s="73"/>
      <c r="F78" s="54"/>
      <c r="G78" s="54"/>
      <c r="H78" s="54"/>
      <c r="I78" s="54"/>
      <c r="J78" s="54"/>
      <c r="K78" s="54"/>
      <c r="L78" s="54"/>
    </row>
    <row r="79" spans="1:12" s="57" customFormat="1">
      <c r="A79" s="73"/>
      <c r="F79" s="54"/>
      <c r="G79" s="54"/>
      <c r="H79" s="54"/>
      <c r="I79" s="54"/>
      <c r="J79" s="54"/>
      <c r="K79" s="54"/>
      <c r="L79" s="54"/>
    </row>
    <row r="80" spans="1:12" s="57" customFormat="1">
      <c r="A80" s="73"/>
      <c r="F80" s="54"/>
      <c r="G80" s="54"/>
      <c r="H80" s="54"/>
      <c r="I80" s="54"/>
      <c r="J80" s="54"/>
      <c r="K80" s="54"/>
      <c r="L80" s="54"/>
    </row>
    <row r="81" spans="1:12" s="57" customFormat="1">
      <c r="A81" s="73"/>
      <c r="F81" s="54"/>
      <c r="G81" s="54"/>
      <c r="H81" s="54"/>
      <c r="I81" s="54"/>
      <c r="J81" s="54"/>
      <c r="K81" s="54"/>
      <c r="L81" s="54"/>
    </row>
    <row r="82" spans="1:12" s="57" customFormat="1">
      <c r="A82" s="73"/>
      <c r="F82" s="54"/>
      <c r="G82" s="54"/>
      <c r="H82" s="54"/>
      <c r="I82" s="54"/>
      <c r="J82" s="54"/>
      <c r="K82" s="54"/>
      <c r="L82" s="54"/>
    </row>
    <row r="83" spans="1:12" s="57" customFormat="1">
      <c r="A83" s="73"/>
      <c r="F83" s="54"/>
      <c r="G83" s="54"/>
      <c r="H83" s="54"/>
      <c r="I83" s="54"/>
      <c r="J83" s="54"/>
      <c r="K83" s="54"/>
      <c r="L83" s="54"/>
    </row>
    <row r="84" spans="1:12" s="57" customFormat="1">
      <c r="A84" s="73"/>
      <c r="F84" s="54"/>
      <c r="G84" s="54"/>
      <c r="H84" s="54"/>
      <c r="I84" s="54"/>
      <c r="J84" s="54"/>
      <c r="K84" s="54"/>
      <c r="L84" s="54"/>
    </row>
    <row r="85" spans="1:12" s="57" customFormat="1">
      <c r="A85" s="73"/>
      <c r="F85" s="54"/>
      <c r="G85" s="54"/>
      <c r="H85" s="54"/>
      <c r="I85" s="54"/>
      <c r="J85" s="54"/>
      <c r="K85" s="54"/>
      <c r="L85" s="54"/>
    </row>
    <row r="86" spans="1:12" s="57" customFormat="1">
      <c r="A86" s="73"/>
      <c r="F86" s="54"/>
      <c r="G86" s="54"/>
      <c r="H86" s="54"/>
      <c r="I86" s="54"/>
      <c r="J86" s="54"/>
      <c r="K86" s="54"/>
      <c r="L86" s="54"/>
    </row>
    <row r="87" spans="1:12" s="57" customFormat="1">
      <c r="A87" s="73"/>
      <c r="F87" s="54"/>
      <c r="G87" s="54"/>
      <c r="H87" s="54"/>
      <c r="I87" s="54"/>
      <c r="J87" s="54"/>
      <c r="K87" s="54"/>
      <c r="L87" s="54"/>
    </row>
    <row r="88" spans="1:12" s="57" customFormat="1">
      <c r="A88" s="73"/>
      <c r="F88" s="54"/>
      <c r="G88" s="54"/>
      <c r="H88" s="54"/>
      <c r="I88" s="54"/>
      <c r="J88" s="54"/>
      <c r="K88" s="54"/>
      <c r="L88" s="54"/>
    </row>
    <row r="89" spans="1:12" s="57" customFormat="1">
      <c r="A89" s="73"/>
      <c r="F89" s="54"/>
      <c r="G89" s="54"/>
      <c r="H89" s="54"/>
      <c r="I89" s="54"/>
      <c r="J89" s="54"/>
      <c r="K89" s="54"/>
      <c r="L89" s="54"/>
    </row>
    <row r="90" spans="1:12" s="57" customFormat="1">
      <c r="A90" s="73"/>
      <c r="F90" s="54"/>
      <c r="G90" s="54"/>
      <c r="H90" s="54"/>
      <c r="I90" s="54"/>
      <c r="J90" s="54"/>
      <c r="K90" s="54"/>
      <c r="L90" s="54"/>
    </row>
    <row r="91" spans="1:12" s="57" customFormat="1">
      <c r="A91" s="73"/>
      <c r="F91" s="54"/>
      <c r="G91" s="54"/>
      <c r="H91" s="54"/>
      <c r="I91" s="54"/>
      <c r="J91" s="54"/>
      <c r="K91" s="54"/>
      <c r="L91" s="54"/>
    </row>
    <row r="92" spans="1:12" s="57" customFormat="1">
      <c r="A92" s="73"/>
      <c r="F92" s="54"/>
      <c r="G92" s="54"/>
      <c r="H92" s="54"/>
      <c r="I92" s="54"/>
      <c r="J92" s="54"/>
      <c r="K92" s="54"/>
      <c r="L92" s="54"/>
    </row>
    <row r="93" spans="1:12" s="57" customFormat="1">
      <c r="A93" s="73"/>
      <c r="F93" s="54"/>
      <c r="G93" s="54"/>
      <c r="H93" s="54"/>
      <c r="I93" s="54"/>
      <c r="J93" s="54"/>
      <c r="K93" s="54"/>
      <c r="L93" s="54"/>
    </row>
    <row r="94" spans="1:12" s="57" customFormat="1">
      <c r="A94" s="73"/>
      <c r="F94" s="54"/>
      <c r="G94" s="54"/>
      <c r="H94" s="54"/>
      <c r="I94" s="54"/>
      <c r="J94" s="54"/>
      <c r="K94" s="54"/>
      <c r="L94" s="54"/>
    </row>
    <row r="95" spans="1:12" s="57" customFormat="1">
      <c r="A95" s="73"/>
      <c r="F95" s="54"/>
      <c r="G95" s="54"/>
      <c r="H95" s="54"/>
      <c r="I95" s="54"/>
      <c r="J95" s="54"/>
      <c r="K95" s="54"/>
      <c r="L95" s="54"/>
    </row>
    <row r="96" spans="1:12" s="57" customFormat="1">
      <c r="A96" s="73"/>
      <c r="F96" s="54"/>
      <c r="G96" s="54"/>
      <c r="H96" s="54"/>
      <c r="I96" s="54"/>
      <c r="J96" s="54"/>
      <c r="K96" s="54"/>
      <c r="L96" s="54"/>
    </row>
    <row r="97" spans="1:12" s="57" customFormat="1">
      <c r="A97" s="73"/>
      <c r="F97" s="54"/>
      <c r="G97" s="54"/>
      <c r="H97" s="54"/>
      <c r="I97" s="54"/>
      <c r="J97" s="54"/>
      <c r="K97" s="54"/>
      <c r="L97" s="54"/>
    </row>
    <row r="98" spans="1:12" s="57" customFormat="1">
      <c r="A98" s="73"/>
      <c r="F98" s="54"/>
      <c r="G98" s="54"/>
      <c r="H98" s="54"/>
      <c r="I98" s="54"/>
      <c r="J98" s="54"/>
      <c r="K98" s="54"/>
      <c r="L98" s="54"/>
    </row>
    <row r="99" spans="1:12" s="57" customFormat="1">
      <c r="A99" s="73"/>
      <c r="F99" s="54"/>
      <c r="G99" s="54"/>
      <c r="H99" s="54"/>
      <c r="I99" s="54"/>
      <c r="J99" s="54"/>
      <c r="K99" s="54"/>
      <c r="L99" s="54"/>
    </row>
    <row r="100" spans="1:12" s="57" customFormat="1">
      <c r="A100" s="73"/>
      <c r="F100" s="54"/>
      <c r="G100" s="54"/>
      <c r="H100" s="54"/>
      <c r="I100" s="54"/>
      <c r="J100" s="54"/>
      <c r="K100" s="54"/>
      <c r="L100" s="54"/>
    </row>
    <row r="101" spans="1:12" s="57" customFormat="1">
      <c r="A101" s="73"/>
      <c r="F101" s="54"/>
      <c r="G101" s="54"/>
      <c r="H101" s="54"/>
      <c r="I101" s="54"/>
      <c r="J101" s="54"/>
      <c r="K101" s="54"/>
      <c r="L101" s="54"/>
    </row>
    <row r="102" spans="1:12" s="57" customFormat="1">
      <c r="A102" s="73"/>
      <c r="F102" s="54"/>
      <c r="G102" s="54"/>
      <c r="H102" s="54"/>
      <c r="I102" s="54"/>
      <c r="J102" s="54"/>
      <c r="K102" s="54"/>
      <c r="L102" s="54"/>
    </row>
    <row r="103" spans="1:12" s="57" customFormat="1">
      <c r="A103" s="73"/>
      <c r="F103" s="54"/>
      <c r="G103" s="54"/>
      <c r="H103" s="54"/>
      <c r="I103" s="54"/>
      <c r="J103" s="54"/>
      <c r="K103" s="54"/>
      <c r="L103" s="54"/>
    </row>
    <row r="104" spans="1:12" s="57" customFormat="1">
      <c r="A104" s="73"/>
      <c r="F104" s="54"/>
      <c r="G104" s="54"/>
      <c r="H104" s="54"/>
      <c r="I104" s="54"/>
      <c r="J104" s="54"/>
      <c r="K104" s="54"/>
      <c r="L104" s="54"/>
    </row>
    <row r="105" spans="1:12" s="57" customFormat="1">
      <c r="A105" s="73"/>
      <c r="F105" s="54"/>
      <c r="G105" s="54"/>
      <c r="H105" s="54"/>
      <c r="I105" s="54"/>
      <c r="J105" s="54"/>
      <c r="K105" s="54"/>
      <c r="L105" s="54"/>
    </row>
    <row r="106" spans="1:12" s="57" customFormat="1">
      <c r="A106" s="73"/>
      <c r="F106" s="54"/>
      <c r="G106" s="54"/>
      <c r="H106" s="54"/>
      <c r="I106" s="54"/>
      <c r="J106" s="54"/>
      <c r="K106" s="54"/>
      <c r="L106" s="54"/>
    </row>
    <row r="107" spans="1:12" s="57" customFormat="1">
      <c r="A107" s="73"/>
      <c r="F107" s="54"/>
      <c r="G107" s="54"/>
      <c r="H107" s="54"/>
      <c r="I107" s="54"/>
      <c r="J107" s="54"/>
      <c r="K107" s="54"/>
      <c r="L107" s="54"/>
    </row>
    <row r="108" spans="1:12" s="57" customFormat="1">
      <c r="A108" s="73"/>
      <c r="F108" s="54"/>
      <c r="G108" s="54"/>
      <c r="H108" s="54"/>
      <c r="I108" s="54"/>
      <c r="J108" s="54"/>
      <c r="K108" s="54"/>
      <c r="L108" s="54"/>
    </row>
    <row r="109" spans="1:12" s="57" customFormat="1">
      <c r="A109" s="73"/>
      <c r="F109" s="54"/>
      <c r="G109" s="54"/>
      <c r="H109" s="54"/>
      <c r="I109" s="54"/>
      <c r="J109" s="54"/>
      <c r="K109" s="54"/>
      <c r="L109" s="54"/>
    </row>
    <row r="110" spans="1:12" s="57" customFormat="1">
      <c r="A110" s="73"/>
      <c r="F110" s="54"/>
      <c r="G110" s="54"/>
      <c r="H110" s="54"/>
      <c r="I110" s="54"/>
      <c r="J110" s="54"/>
      <c r="K110" s="54"/>
      <c r="L110" s="54"/>
    </row>
    <row r="111" spans="1:12" s="57" customFormat="1">
      <c r="A111" s="73"/>
      <c r="F111" s="54"/>
      <c r="G111" s="54"/>
      <c r="H111" s="54"/>
      <c r="I111" s="54"/>
      <c r="J111" s="54"/>
      <c r="K111" s="54"/>
      <c r="L111" s="54"/>
    </row>
    <row r="112" spans="1:12" s="57" customFormat="1">
      <c r="A112" s="73"/>
      <c r="F112" s="54"/>
      <c r="G112" s="54"/>
      <c r="H112" s="54"/>
      <c r="I112" s="54"/>
      <c r="J112" s="54"/>
      <c r="K112" s="54"/>
      <c r="L112" s="54"/>
    </row>
    <row r="113" spans="1:12" s="57" customFormat="1">
      <c r="A113" s="73"/>
      <c r="F113" s="54"/>
      <c r="G113" s="54"/>
      <c r="H113" s="54"/>
      <c r="I113" s="54"/>
      <c r="J113" s="54"/>
      <c r="K113" s="54"/>
      <c r="L113" s="54"/>
    </row>
    <row r="114" spans="1:12" s="57" customFormat="1">
      <c r="A114" s="73"/>
      <c r="F114" s="54"/>
      <c r="G114" s="54"/>
      <c r="H114" s="54"/>
      <c r="I114" s="54"/>
      <c r="J114" s="54"/>
      <c r="K114" s="54"/>
      <c r="L114" s="54"/>
    </row>
    <row r="115" spans="1:12" s="57" customFormat="1">
      <c r="A115" s="73"/>
      <c r="F115" s="54"/>
      <c r="G115" s="54"/>
      <c r="H115" s="54"/>
      <c r="I115" s="54"/>
      <c r="J115" s="54"/>
      <c r="K115" s="54"/>
      <c r="L115" s="54"/>
    </row>
    <row r="116" spans="1:12" s="57" customFormat="1">
      <c r="A116" s="73"/>
      <c r="F116" s="54"/>
      <c r="G116" s="54"/>
      <c r="H116" s="54"/>
      <c r="I116" s="54"/>
      <c r="J116" s="54"/>
      <c r="K116" s="54"/>
      <c r="L116" s="54"/>
    </row>
    <row r="117" spans="1:12" s="57" customFormat="1">
      <c r="A117" s="73"/>
      <c r="F117" s="54"/>
      <c r="G117" s="54"/>
      <c r="H117" s="54"/>
      <c r="I117" s="54"/>
      <c r="J117" s="54"/>
      <c r="K117" s="54"/>
      <c r="L117" s="54"/>
    </row>
    <row r="118" spans="1:12" s="57" customFormat="1">
      <c r="A118" s="73"/>
      <c r="F118" s="54"/>
      <c r="G118" s="54"/>
      <c r="H118" s="54"/>
      <c r="I118" s="54"/>
      <c r="J118" s="54"/>
      <c r="K118" s="54"/>
      <c r="L118" s="54"/>
    </row>
    <row r="119" spans="1:12" s="57" customFormat="1">
      <c r="A119" s="73"/>
      <c r="F119" s="54"/>
      <c r="G119" s="54"/>
      <c r="H119" s="54"/>
      <c r="I119" s="54"/>
      <c r="J119" s="54"/>
      <c r="K119" s="54"/>
      <c r="L119" s="54"/>
    </row>
    <row r="120" spans="1:12" s="57" customFormat="1">
      <c r="A120" s="73"/>
      <c r="F120" s="54"/>
      <c r="G120" s="54"/>
      <c r="H120" s="54"/>
      <c r="I120" s="54"/>
      <c r="J120" s="54"/>
      <c r="K120" s="54"/>
      <c r="L120" s="54"/>
    </row>
    <row r="121" spans="1:12" s="57" customFormat="1">
      <c r="A121" s="73"/>
      <c r="F121" s="54"/>
      <c r="G121" s="54"/>
      <c r="H121" s="54"/>
      <c r="I121" s="54"/>
      <c r="J121" s="54"/>
      <c r="K121" s="54"/>
      <c r="L121" s="54"/>
    </row>
    <row r="122" spans="1:12" s="57" customFormat="1">
      <c r="A122" s="73"/>
      <c r="F122" s="54"/>
      <c r="G122" s="54"/>
      <c r="H122" s="54"/>
      <c r="I122" s="54"/>
      <c r="J122" s="54"/>
      <c r="K122" s="54"/>
      <c r="L122" s="54"/>
    </row>
    <row r="123" spans="1:12" s="57" customFormat="1">
      <c r="A123" s="73"/>
      <c r="F123" s="54"/>
      <c r="G123" s="54"/>
      <c r="H123" s="54"/>
      <c r="I123" s="54"/>
      <c r="J123" s="54"/>
      <c r="K123" s="54"/>
      <c r="L123" s="54"/>
    </row>
    <row r="124" spans="1:12" s="57" customFormat="1">
      <c r="A124" s="73"/>
      <c r="F124" s="54"/>
      <c r="G124" s="54"/>
      <c r="H124" s="54"/>
      <c r="I124" s="54"/>
      <c r="J124" s="54"/>
      <c r="K124" s="54"/>
      <c r="L124" s="54"/>
    </row>
    <row r="125" spans="1:12" s="57" customFormat="1">
      <c r="A125" s="73"/>
      <c r="F125" s="54"/>
      <c r="G125" s="54"/>
      <c r="H125" s="54"/>
      <c r="I125" s="54"/>
      <c r="J125" s="54"/>
      <c r="K125" s="54"/>
      <c r="L125" s="54"/>
    </row>
    <row r="126" spans="1:12" s="57" customFormat="1">
      <c r="A126" s="73"/>
      <c r="F126" s="54"/>
      <c r="G126" s="54"/>
      <c r="H126" s="54"/>
      <c r="I126" s="54"/>
      <c r="J126" s="54"/>
      <c r="K126" s="54"/>
      <c r="L126" s="54"/>
    </row>
    <row r="127" spans="1:12" s="57" customFormat="1">
      <c r="A127" s="73"/>
      <c r="F127" s="54"/>
      <c r="G127" s="54"/>
      <c r="H127" s="54"/>
      <c r="I127" s="54"/>
      <c r="J127" s="54"/>
      <c r="K127" s="54"/>
      <c r="L127" s="54"/>
    </row>
    <row r="128" spans="1:12" s="57" customFormat="1">
      <c r="A128" s="73"/>
      <c r="F128" s="54"/>
      <c r="G128" s="54"/>
      <c r="H128" s="54"/>
      <c r="I128" s="54"/>
      <c r="J128" s="54"/>
      <c r="K128" s="54"/>
      <c r="L128" s="54"/>
    </row>
    <row r="129" spans="1:12" s="57" customFormat="1">
      <c r="A129" s="73"/>
      <c r="F129" s="54"/>
      <c r="G129" s="54"/>
      <c r="H129" s="54"/>
      <c r="I129" s="54"/>
      <c r="J129" s="54"/>
      <c r="K129" s="54"/>
      <c r="L129" s="54"/>
    </row>
    <row r="130" spans="1:12" s="57" customFormat="1">
      <c r="A130" s="73"/>
      <c r="F130" s="54"/>
      <c r="G130" s="54"/>
      <c r="H130" s="54"/>
      <c r="I130" s="54"/>
      <c r="J130" s="54"/>
      <c r="K130" s="54"/>
      <c r="L130" s="54"/>
    </row>
    <row r="131" spans="1:12" s="57" customFormat="1">
      <c r="A131" s="73"/>
      <c r="F131" s="54"/>
      <c r="G131" s="54"/>
      <c r="H131" s="54"/>
      <c r="I131" s="54"/>
      <c r="J131" s="54"/>
      <c r="K131" s="54"/>
      <c r="L131" s="54"/>
    </row>
    <row r="132" spans="1:12" s="57" customFormat="1">
      <c r="A132" s="73"/>
      <c r="F132" s="54"/>
      <c r="G132" s="54"/>
      <c r="H132" s="54"/>
      <c r="I132" s="54"/>
      <c r="J132" s="54"/>
      <c r="K132" s="54"/>
      <c r="L132" s="54"/>
    </row>
    <row r="133" spans="1:12" s="57" customFormat="1">
      <c r="A133" s="73"/>
      <c r="F133" s="54"/>
      <c r="G133" s="54"/>
      <c r="H133" s="54"/>
      <c r="I133" s="54"/>
      <c r="J133" s="54"/>
      <c r="K133" s="54"/>
      <c r="L133" s="54"/>
    </row>
    <row r="134" spans="1:12" s="57" customFormat="1">
      <c r="A134" s="73"/>
      <c r="F134" s="54"/>
      <c r="G134" s="54"/>
      <c r="H134" s="54"/>
      <c r="I134" s="54"/>
      <c r="J134" s="54"/>
      <c r="K134" s="54"/>
      <c r="L134" s="54"/>
    </row>
    <row r="135" spans="1:12" s="57" customFormat="1">
      <c r="A135" s="73"/>
      <c r="F135" s="54"/>
      <c r="G135" s="54"/>
      <c r="H135" s="54"/>
      <c r="I135" s="54"/>
      <c r="J135" s="54"/>
      <c r="K135" s="54"/>
      <c r="L135" s="54"/>
    </row>
    <row r="136" spans="1:12" s="57" customFormat="1">
      <c r="A136" s="73"/>
      <c r="F136" s="54"/>
      <c r="G136" s="54"/>
      <c r="H136" s="54"/>
      <c r="I136" s="54"/>
      <c r="J136" s="54"/>
      <c r="K136" s="54"/>
      <c r="L136" s="54"/>
    </row>
    <row r="137" spans="1:12" s="57" customFormat="1">
      <c r="A137" s="73"/>
      <c r="F137" s="54"/>
      <c r="G137" s="54"/>
      <c r="H137" s="54"/>
      <c r="I137" s="54"/>
      <c r="J137" s="54"/>
      <c r="K137" s="54"/>
      <c r="L137" s="54"/>
    </row>
    <row r="138" spans="1:12" s="57" customFormat="1">
      <c r="A138" s="73"/>
      <c r="F138" s="54"/>
      <c r="G138" s="54"/>
      <c r="H138" s="54"/>
      <c r="I138" s="54"/>
      <c r="J138" s="54"/>
      <c r="K138" s="54"/>
      <c r="L138" s="54"/>
    </row>
    <row r="139" spans="1:12" s="57" customFormat="1">
      <c r="A139" s="73"/>
      <c r="F139" s="54"/>
      <c r="G139" s="54"/>
      <c r="H139" s="54"/>
      <c r="I139" s="54"/>
      <c r="J139" s="54"/>
      <c r="K139" s="54"/>
      <c r="L139" s="54"/>
    </row>
    <row r="140" spans="1:12" s="57" customFormat="1">
      <c r="A140" s="73"/>
      <c r="F140" s="54"/>
      <c r="G140" s="54"/>
      <c r="H140" s="54"/>
      <c r="I140" s="54"/>
      <c r="J140" s="54"/>
      <c r="K140" s="54"/>
      <c r="L140" s="54"/>
    </row>
    <row r="141" spans="1:12" s="57" customFormat="1">
      <c r="A141" s="73"/>
      <c r="F141" s="54"/>
      <c r="G141" s="54"/>
      <c r="H141" s="54"/>
      <c r="I141" s="54"/>
      <c r="J141" s="54"/>
      <c r="K141" s="54"/>
      <c r="L141" s="54"/>
    </row>
    <row r="142" spans="1:12" s="57" customFormat="1">
      <c r="A142" s="73"/>
      <c r="F142" s="54"/>
      <c r="G142" s="54"/>
      <c r="H142" s="54"/>
      <c r="I142" s="54"/>
      <c r="J142" s="54"/>
      <c r="K142" s="54"/>
      <c r="L142" s="54"/>
    </row>
    <row r="143" spans="1:12" s="57" customFormat="1">
      <c r="A143" s="73"/>
      <c r="F143" s="54"/>
      <c r="G143" s="54"/>
      <c r="H143" s="54"/>
      <c r="I143" s="54"/>
      <c r="J143" s="54"/>
      <c r="K143" s="54"/>
      <c r="L143" s="54"/>
    </row>
    <row r="144" spans="1:12" s="57" customFormat="1">
      <c r="A144" s="73"/>
      <c r="F144" s="54"/>
      <c r="G144" s="54"/>
      <c r="H144" s="54"/>
      <c r="I144" s="54"/>
      <c r="J144" s="54"/>
      <c r="K144" s="54"/>
      <c r="L144" s="54"/>
    </row>
    <row r="145" spans="1:12" s="57" customFormat="1">
      <c r="A145" s="73"/>
      <c r="F145" s="54"/>
      <c r="G145" s="54"/>
      <c r="H145" s="54"/>
      <c r="I145" s="54"/>
      <c r="J145" s="54"/>
      <c r="K145" s="54"/>
      <c r="L145" s="54"/>
    </row>
    <row r="146" spans="1:12" s="57" customFormat="1">
      <c r="A146" s="73"/>
      <c r="F146" s="54"/>
      <c r="G146" s="54"/>
      <c r="H146" s="54"/>
      <c r="I146" s="54"/>
      <c r="J146" s="54"/>
      <c r="K146" s="54"/>
      <c r="L146" s="54"/>
    </row>
    <row r="147" spans="1:12" s="57" customFormat="1">
      <c r="A147" s="73"/>
      <c r="F147" s="54"/>
      <c r="G147" s="54"/>
      <c r="H147" s="54"/>
      <c r="I147" s="54"/>
      <c r="J147" s="54"/>
      <c r="K147" s="54"/>
      <c r="L147" s="54"/>
    </row>
    <row r="148" spans="1:12" s="57" customFormat="1">
      <c r="A148" s="73"/>
      <c r="F148" s="54"/>
      <c r="G148" s="54"/>
      <c r="H148" s="54"/>
      <c r="I148" s="54"/>
      <c r="J148" s="54"/>
      <c r="K148" s="54"/>
      <c r="L148" s="54"/>
    </row>
    <row r="149" spans="1:12" s="57" customFormat="1">
      <c r="A149" s="73"/>
      <c r="F149" s="54"/>
      <c r="G149" s="54"/>
      <c r="H149" s="54"/>
      <c r="I149" s="54"/>
      <c r="J149" s="54"/>
      <c r="K149" s="54"/>
      <c r="L149" s="54"/>
    </row>
    <row r="150" spans="1:12" s="57" customFormat="1">
      <c r="A150" s="73"/>
      <c r="F150" s="54"/>
      <c r="G150" s="54"/>
      <c r="H150" s="54"/>
      <c r="I150" s="54"/>
      <c r="J150" s="54"/>
      <c r="K150" s="54"/>
      <c r="L150" s="54"/>
    </row>
    <row r="151" spans="1:12" s="57" customFormat="1">
      <c r="A151" s="73"/>
      <c r="F151" s="54"/>
      <c r="G151" s="54"/>
      <c r="H151" s="54"/>
      <c r="I151" s="54"/>
      <c r="J151" s="54"/>
      <c r="K151" s="54"/>
      <c r="L151" s="54"/>
    </row>
    <row r="152" spans="1:12" s="57" customFormat="1">
      <c r="A152" s="73"/>
      <c r="F152" s="54"/>
      <c r="G152" s="54"/>
      <c r="H152" s="54"/>
      <c r="I152" s="54"/>
      <c r="J152" s="54"/>
      <c r="K152" s="54"/>
      <c r="L152" s="54"/>
    </row>
    <row r="153" spans="1:12" s="57" customFormat="1">
      <c r="A153" s="73"/>
      <c r="F153" s="54"/>
      <c r="G153" s="54"/>
      <c r="H153" s="54"/>
      <c r="I153" s="54"/>
      <c r="J153" s="54"/>
      <c r="K153" s="54"/>
      <c r="L153" s="54"/>
    </row>
    <row r="154" spans="1:12" s="57" customFormat="1">
      <c r="A154" s="73"/>
      <c r="F154" s="54"/>
      <c r="G154" s="54"/>
      <c r="H154" s="54"/>
      <c r="I154" s="54"/>
      <c r="J154" s="54"/>
      <c r="K154" s="54"/>
      <c r="L154" s="54"/>
    </row>
    <row r="155" spans="1:12" s="57" customFormat="1">
      <c r="A155" s="73"/>
      <c r="F155" s="54"/>
      <c r="G155" s="54"/>
      <c r="H155" s="54"/>
      <c r="I155" s="54"/>
      <c r="J155" s="54"/>
      <c r="K155" s="54"/>
      <c r="L155" s="54"/>
    </row>
    <row r="156" spans="1:12" s="57" customFormat="1">
      <c r="A156" s="73"/>
      <c r="F156" s="54"/>
      <c r="G156" s="54"/>
      <c r="H156" s="54"/>
      <c r="I156" s="54"/>
      <c r="J156" s="54"/>
      <c r="K156" s="54"/>
      <c r="L156" s="54"/>
    </row>
    <row r="157" spans="1:12" s="57" customFormat="1">
      <c r="A157" s="73"/>
      <c r="F157" s="54"/>
      <c r="G157" s="54"/>
      <c r="H157" s="54"/>
      <c r="I157" s="54"/>
      <c r="J157" s="54"/>
      <c r="K157" s="54"/>
      <c r="L157" s="54"/>
    </row>
    <row r="158" spans="1:12" s="57" customFormat="1">
      <c r="A158" s="73"/>
      <c r="F158" s="54"/>
      <c r="G158" s="54"/>
      <c r="H158" s="54"/>
      <c r="I158" s="54"/>
      <c r="J158" s="54"/>
      <c r="K158" s="54"/>
      <c r="L158" s="54"/>
    </row>
    <row r="159" spans="1:12" s="57" customFormat="1">
      <c r="A159" s="73"/>
      <c r="F159" s="54"/>
      <c r="G159" s="54"/>
      <c r="H159" s="54"/>
      <c r="I159" s="54"/>
      <c r="J159" s="54"/>
      <c r="K159" s="54"/>
      <c r="L159" s="54"/>
    </row>
    <row r="160" spans="1:12" s="57" customFormat="1">
      <c r="A160" s="73"/>
      <c r="F160" s="54"/>
      <c r="G160" s="54"/>
      <c r="H160" s="54"/>
      <c r="I160" s="54"/>
      <c r="J160" s="54"/>
      <c r="K160" s="54"/>
      <c r="L160" s="54"/>
    </row>
    <row r="161" spans="1:12" s="57" customFormat="1">
      <c r="A161" s="73"/>
      <c r="F161" s="54"/>
      <c r="G161" s="54"/>
      <c r="H161" s="54"/>
      <c r="I161" s="54"/>
      <c r="J161" s="54"/>
      <c r="K161" s="54"/>
      <c r="L161" s="54"/>
    </row>
    <row r="162" spans="1:12" s="57" customFormat="1">
      <c r="A162" s="73"/>
      <c r="F162" s="54"/>
      <c r="G162" s="54"/>
      <c r="H162" s="54"/>
      <c r="I162" s="54"/>
      <c r="J162" s="54"/>
      <c r="K162" s="54"/>
      <c r="L162" s="54"/>
    </row>
    <row r="163" spans="1:12" s="57" customFormat="1">
      <c r="A163" s="73"/>
      <c r="F163" s="54"/>
      <c r="G163" s="54"/>
      <c r="H163" s="54"/>
      <c r="I163" s="54"/>
      <c r="J163" s="54"/>
      <c r="K163" s="54"/>
      <c r="L163" s="54"/>
    </row>
    <row r="164" spans="1:12" s="57" customFormat="1">
      <c r="A164" s="73"/>
      <c r="F164" s="54"/>
      <c r="G164" s="54"/>
      <c r="H164" s="54"/>
      <c r="I164" s="54"/>
      <c r="J164" s="54"/>
      <c r="K164" s="54"/>
      <c r="L164" s="54"/>
    </row>
    <row r="165" spans="1:12" s="57" customFormat="1">
      <c r="A165" s="73"/>
      <c r="F165" s="54"/>
      <c r="G165" s="54"/>
      <c r="H165" s="54"/>
      <c r="I165" s="54"/>
      <c r="J165" s="54"/>
      <c r="K165" s="54"/>
      <c r="L165" s="54"/>
    </row>
    <row r="166" spans="1:12" s="57" customFormat="1">
      <c r="A166" s="73"/>
      <c r="F166" s="54"/>
      <c r="G166" s="54"/>
      <c r="H166" s="54"/>
      <c r="I166" s="54"/>
      <c r="J166" s="54"/>
      <c r="K166" s="54"/>
      <c r="L166" s="54"/>
    </row>
    <row r="167" spans="1:12" s="57" customFormat="1">
      <c r="A167" s="73"/>
      <c r="F167" s="54"/>
      <c r="G167" s="54"/>
      <c r="H167" s="54"/>
      <c r="I167" s="54"/>
      <c r="J167" s="54"/>
      <c r="K167" s="54"/>
      <c r="L167" s="54"/>
    </row>
    <row r="168" spans="1:12" s="57" customFormat="1">
      <c r="A168" s="73"/>
      <c r="F168" s="54"/>
      <c r="G168" s="54"/>
      <c r="H168" s="54"/>
      <c r="I168" s="54"/>
      <c r="J168" s="54"/>
      <c r="K168" s="54"/>
      <c r="L168" s="54"/>
    </row>
    <row r="169" spans="1:12" s="57" customFormat="1">
      <c r="A169" s="73"/>
      <c r="F169" s="54"/>
      <c r="G169" s="54"/>
      <c r="H169" s="54"/>
      <c r="I169" s="54"/>
      <c r="J169" s="54"/>
      <c r="K169" s="54"/>
      <c r="L169" s="54"/>
    </row>
    <row r="170" spans="1:12" s="57" customFormat="1">
      <c r="A170" s="73"/>
      <c r="F170" s="54"/>
      <c r="G170" s="54"/>
      <c r="H170" s="54"/>
      <c r="I170" s="54"/>
      <c r="J170" s="54"/>
      <c r="K170" s="54"/>
      <c r="L170" s="54"/>
    </row>
    <row r="171" spans="1:12" s="57" customFormat="1">
      <c r="A171" s="73"/>
      <c r="F171" s="54"/>
      <c r="G171" s="54"/>
      <c r="H171" s="54"/>
      <c r="I171" s="54"/>
      <c r="J171" s="54"/>
      <c r="K171" s="54"/>
      <c r="L171" s="54"/>
    </row>
    <row r="172" spans="1:12" s="57" customFormat="1">
      <c r="A172" s="73"/>
      <c r="F172" s="54"/>
      <c r="G172" s="54"/>
      <c r="H172" s="54"/>
      <c r="I172" s="54"/>
      <c r="J172" s="54"/>
      <c r="K172" s="54"/>
      <c r="L172" s="54"/>
    </row>
    <row r="173" spans="1:12" s="57" customFormat="1">
      <c r="A173" s="73"/>
      <c r="F173" s="54"/>
      <c r="G173" s="54"/>
      <c r="H173" s="54"/>
      <c r="I173" s="54"/>
      <c r="J173" s="54"/>
      <c r="K173" s="54"/>
      <c r="L173" s="54"/>
    </row>
    <row r="174" spans="1:12" s="57" customFormat="1">
      <c r="A174" s="73"/>
      <c r="F174" s="54"/>
      <c r="G174" s="54"/>
      <c r="H174" s="54"/>
      <c r="I174" s="54"/>
      <c r="J174" s="54"/>
      <c r="K174" s="54"/>
      <c r="L174" s="54"/>
    </row>
    <row r="175" spans="1:12" s="57" customFormat="1">
      <c r="A175" s="73"/>
      <c r="F175" s="54"/>
      <c r="G175" s="54"/>
      <c r="H175" s="54"/>
      <c r="I175" s="54"/>
      <c r="J175" s="54"/>
      <c r="K175" s="54"/>
      <c r="L175" s="54"/>
    </row>
    <row r="176" spans="1:12" s="57" customFormat="1">
      <c r="A176" s="73"/>
      <c r="F176" s="54"/>
      <c r="G176" s="54"/>
      <c r="H176" s="54"/>
      <c r="I176" s="54"/>
      <c r="J176" s="54"/>
      <c r="K176" s="54"/>
      <c r="L176" s="54"/>
    </row>
    <row r="177" spans="1:12" s="57" customFormat="1">
      <c r="A177" s="73"/>
      <c r="F177" s="54"/>
      <c r="G177" s="54"/>
      <c r="H177" s="54"/>
      <c r="I177" s="54"/>
      <c r="J177" s="54"/>
      <c r="K177" s="54"/>
      <c r="L177" s="54"/>
    </row>
    <row r="178" spans="1:12" s="57" customFormat="1">
      <c r="A178" s="73"/>
      <c r="F178" s="54"/>
      <c r="G178" s="54"/>
      <c r="H178" s="54"/>
      <c r="I178" s="54"/>
      <c r="J178" s="54"/>
      <c r="K178" s="54"/>
      <c r="L178" s="54"/>
    </row>
    <row r="179" spans="1:12" s="57" customFormat="1">
      <c r="A179" s="73"/>
      <c r="F179" s="54"/>
      <c r="G179" s="54"/>
      <c r="H179" s="54"/>
      <c r="I179" s="54"/>
      <c r="J179" s="54"/>
      <c r="K179" s="54"/>
      <c r="L179" s="54"/>
    </row>
    <row r="180" spans="1:12" s="57" customFormat="1">
      <c r="A180" s="73"/>
      <c r="F180" s="54"/>
      <c r="G180" s="54"/>
      <c r="H180" s="54"/>
      <c r="I180" s="54"/>
      <c r="J180" s="54"/>
      <c r="K180" s="54"/>
      <c r="L180" s="54"/>
    </row>
    <row r="181" spans="1:12" s="57" customFormat="1">
      <c r="A181" s="73"/>
      <c r="F181" s="54"/>
      <c r="G181" s="54"/>
      <c r="H181" s="54"/>
      <c r="I181" s="54"/>
      <c r="J181" s="54"/>
      <c r="K181" s="54"/>
      <c r="L181" s="54"/>
    </row>
    <row r="182" spans="1:12" s="57" customFormat="1">
      <c r="A182" s="73"/>
      <c r="F182" s="54"/>
      <c r="G182" s="54"/>
      <c r="H182" s="54"/>
      <c r="I182" s="54"/>
      <c r="J182" s="54"/>
      <c r="K182" s="54"/>
      <c r="L182" s="54"/>
    </row>
    <row r="183" spans="1:12" s="57" customFormat="1">
      <c r="A183" s="73"/>
      <c r="F183" s="54"/>
      <c r="G183" s="54"/>
      <c r="H183" s="54"/>
      <c r="I183" s="54"/>
      <c r="J183" s="54"/>
      <c r="K183" s="54"/>
      <c r="L183" s="54"/>
    </row>
    <row r="184" spans="1:12" s="57" customFormat="1">
      <c r="A184" s="73"/>
      <c r="F184" s="54"/>
      <c r="G184" s="54"/>
      <c r="H184" s="54"/>
      <c r="I184" s="54"/>
      <c r="J184" s="54"/>
      <c r="K184" s="54"/>
      <c r="L184" s="54"/>
    </row>
    <row r="185" spans="1:12" s="57" customFormat="1">
      <c r="A185" s="73"/>
      <c r="F185" s="54"/>
      <c r="G185" s="54"/>
      <c r="H185" s="54"/>
      <c r="I185" s="54"/>
      <c r="J185" s="54"/>
      <c r="K185" s="54"/>
      <c r="L185" s="54"/>
    </row>
    <row r="186" spans="1:12" s="57" customFormat="1">
      <c r="A186" s="73"/>
      <c r="F186" s="54"/>
      <c r="G186" s="54"/>
      <c r="H186" s="54"/>
      <c r="I186" s="54"/>
      <c r="J186" s="54"/>
      <c r="K186" s="54"/>
      <c r="L186" s="54"/>
    </row>
    <row r="187" spans="1:12" s="57" customFormat="1">
      <c r="A187" s="73"/>
      <c r="F187" s="54"/>
      <c r="G187" s="54"/>
      <c r="H187" s="54"/>
      <c r="I187" s="54"/>
      <c r="J187" s="54"/>
      <c r="K187" s="54"/>
      <c r="L187" s="54"/>
    </row>
    <row r="188" spans="1:12" s="57" customFormat="1">
      <c r="A188" s="73"/>
      <c r="F188" s="54"/>
      <c r="G188" s="54"/>
      <c r="H188" s="54"/>
      <c r="I188" s="54"/>
      <c r="J188" s="54"/>
      <c r="K188" s="54"/>
      <c r="L188" s="54"/>
    </row>
    <row r="189" spans="1:12" s="57" customFormat="1">
      <c r="A189" s="73"/>
      <c r="F189" s="54"/>
      <c r="G189" s="54"/>
      <c r="H189" s="54"/>
      <c r="I189" s="54"/>
      <c r="J189" s="54"/>
      <c r="K189" s="54"/>
      <c r="L189" s="54"/>
    </row>
    <row r="190" spans="1:12" s="57" customFormat="1">
      <c r="A190" s="73"/>
      <c r="F190" s="54"/>
      <c r="G190" s="54"/>
      <c r="H190" s="54"/>
      <c r="I190" s="54"/>
      <c r="J190" s="54"/>
      <c r="K190" s="54"/>
      <c r="L190" s="54"/>
    </row>
    <row r="191" spans="1:12" s="57" customFormat="1">
      <c r="A191" s="73"/>
      <c r="F191" s="54"/>
      <c r="G191" s="54"/>
      <c r="H191" s="54"/>
      <c r="I191" s="54"/>
      <c r="J191" s="54"/>
      <c r="K191" s="54"/>
      <c r="L191" s="54"/>
    </row>
    <row r="192" spans="1:12" s="57" customFormat="1">
      <c r="A192" s="73"/>
      <c r="F192" s="54"/>
      <c r="G192" s="54"/>
      <c r="H192" s="54"/>
      <c r="I192" s="54"/>
      <c r="J192" s="54"/>
      <c r="K192" s="54"/>
      <c r="L192" s="54"/>
    </row>
    <row r="193" spans="1:12" s="57" customFormat="1">
      <c r="A193" s="73"/>
      <c r="F193" s="54"/>
      <c r="G193" s="54"/>
      <c r="H193" s="54"/>
      <c r="I193" s="54"/>
      <c r="J193" s="54"/>
      <c r="K193" s="54"/>
      <c r="L193" s="54"/>
    </row>
    <row r="194" spans="1:12" s="57" customFormat="1">
      <c r="A194" s="73"/>
      <c r="F194" s="54"/>
      <c r="G194" s="54"/>
      <c r="H194" s="54"/>
      <c r="I194" s="54"/>
      <c r="J194" s="54"/>
      <c r="K194" s="54"/>
      <c r="L194" s="54"/>
    </row>
    <row r="195" spans="1:12" s="57" customFormat="1">
      <c r="A195" s="73"/>
      <c r="F195" s="54"/>
      <c r="G195" s="54"/>
      <c r="H195" s="54"/>
      <c r="I195" s="54"/>
      <c r="J195" s="54"/>
      <c r="K195" s="54"/>
      <c r="L195" s="54"/>
    </row>
    <row r="196" spans="1:12" s="57" customFormat="1">
      <c r="A196" s="73"/>
      <c r="F196" s="54"/>
      <c r="G196" s="54"/>
      <c r="H196" s="54"/>
      <c r="I196" s="54"/>
      <c r="J196" s="54"/>
      <c r="K196" s="54"/>
      <c r="L196" s="54"/>
    </row>
    <row r="197" spans="1:12" s="57" customFormat="1">
      <c r="A197" s="73"/>
      <c r="F197" s="54"/>
      <c r="G197" s="54"/>
      <c r="H197" s="54"/>
      <c r="I197" s="54"/>
      <c r="J197" s="54"/>
      <c r="K197" s="54"/>
      <c r="L197" s="54"/>
    </row>
    <row r="198" spans="1:12" s="57" customFormat="1">
      <c r="A198" s="73"/>
      <c r="F198" s="54"/>
      <c r="G198" s="54"/>
      <c r="H198" s="54"/>
      <c r="I198" s="54"/>
      <c r="J198" s="54"/>
      <c r="K198" s="54"/>
      <c r="L198" s="54"/>
    </row>
  </sheetData>
  <mergeCells count="14">
    <mergeCell ref="A1:J1"/>
    <mergeCell ref="A3:A4"/>
    <mergeCell ref="B3:B4"/>
    <mergeCell ref="C3:C4"/>
    <mergeCell ref="D3:D4"/>
    <mergeCell ref="E3:E4"/>
    <mergeCell ref="F3:F4"/>
    <mergeCell ref="G3:J3"/>
    <mergeCell ref="C48:F48"/>
    <mergeCell ref="H48:J48"/>
    <mergeCell ref="A6:J6"/>
    <mergeCell ref="A19:J19"/>
    <mergeCell ref="C47:F47"/>
    <mergeCell ref="H47:J47"/>
  </mergeCells>
  <phoneticPr fontId="3" type="noConversion"/>
  <pageMargins left="1.1811023622047245" right="0.39370078740157483" top="0.78740157480314965" bottom="0.78740157480314965" header="0.39370078740157483" footer="0.11811023622047245"/>
  <pageSetup paperSize="9" scale="56" fitToHeight="2" orientation="landscape" verticalDpi="300" r:id="rId1"/>
  <headerFooter alignWithMargins="0">
    <oddHeader>&amp;C&amp;"Times New Roman,обычный"&amp;14 
7&amp;R
&amp;"Times New Roman,обычный"&amp;14Продовження додатка 1
Таблиця 2</oddHeader>
  </headerFooter>
  <rowBreaks count="1" manualBreakCount="1">
    <brk id="29" max="9" man="1"/>
  </rowBreaks>
  <ignoredErrors>
    <ignoredError sqref="F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O107"/>
  <sheetViews>
    <sheetView topLeftCell="A55" zoomScale="75" zoomScaleNormal="75" zoomScaleSheetLayoutView="50" workbookViewId="0">
      <selection activeCell="F69" sqref="F69"/>
    </sheetView>
  </sheetViews>
  <sheetFormatPr defaultRowHeight="18.75"/>
  <cols>
    <col min="1" max="1" width="93.28515625" style="2" customWidth="1"/>
    <col min="2" max="2" width="15" style="2" customWidth="1"/>
    <col min="3" max="3" width="13.42578125" style="2" customWidth="1"/>
    <col min="4" max="10" width="16" style="2" customWidth="1"/>
    <col min="11" max="12" width="9.140625" style="2"/>
    <col min="13" max="13" width="9.28515625" style="200" bestFit="1" customWidth="1"/>
    <col min="14" max="14" width="10.28515625" style="200" bestFit="1" customWidth="1"/>
    <col min="15" max="15" width="9.140625" style="200"/>
    <col min="16" max="16384" width="9.140625" style="2"/>
  </cols>
  <sheetData>
    <row r="1" spans="1:15">
      <c r="A1" s="245" t="s">
        <v>359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5" ht="48" customHeight="1">
      <c r="A3" s="266" t="s">
        <v>212</v>
      </c>
      <c r="B3" s="255" t="s">
        <v>0</v>
      </c>
      <c r="C3" s="255" t="s">
        <v>25</v>
      </c>
      <c r="D3" s="255" t="s">
        <v>58</v>
      </c>
      <c r="E3" s="255" t="s">
        <v>147</v>
      </c>
      <c r="F3" s="249" t="s">
        <v>15</v>
      </c>
      <c r="G3" s="249" t="s">
        <v>160</v>
      </c>
      <c r="H3" s="249"/>
      <c r="I3" s="249"/>
      <c r="J3" s="249"/>
    </row>
    <row r="4" spans="1:15" ht="38.25" customHeight="1">
      <c r="A4" s="267"/>
      <c r="B4" s="255"/>
      <c r="C4" s="255"/>
      <c r="D4" s="255"/>
      <c r="E4" s="255"/>
      <c r="F4" s="249"/>
      <c r="G4" s="17" t="s">
        <v>161</v>
      </c>
      <c r="H4" s="17" t="s">
        <v>162</v>
      </c>
      <c r="I4" s="17" t="s">
        <v>163</v>
      </c>
      <c r="J4" s="17" t="s">
        <v>66</v>
      </c>
    </row>
    <row r="5" spans="1:15" ht="18" customHeight="1">
      <c r="A5" s="8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</row>
    <row r="6" spans="1:15" s="71" customFormat="1" ht="20.100000000000001" customHeight="1">
      <c r="A6" s="160" t="s">
        <v>142</v>
      </c>
      <c r="B6" s="144"/>
      <c r="C6" s="145"/>
      <c r="D6" s="145"/>
      <c r="E6" s="145"/>
      <c r="F6" s="145"/>
      <c r="G6" s="145"/>
      <c r="H6" s="145"/>
      <c r="I6" s="145"/>
      <c r="J6" s="146"/>
      <c r="M6" s="201"/>
      <c r="N6" s="201"/>
      <c r="O6" s="201"/>
    </row>
    <row r="7" spans="1:15" ht="20.100000000000001" customHeight="1">
      <c r="A7" s="153" t="s">
        <v>313</v>
      </c>
      <c r="B7" s="147">
        <v>3000</v>
      </c>
      <c r="C7" s="156">
        <f>C8+C11+C12</f>
        <v>6646</v>
      </c>
      <c r="D7" s="156">
        <v>7430</v>
      </c>
      <c r="E7" s="156">
        <f>SUM(E8:E13,E17)</f>
        <v>7514</v>
      </c>
      <c r="F7" s="158">
        <f>F8+F11+F12+F13+F17</f>
        <v>7479</v>
      </c>
      <c r="G7" s="156">
        <f>SUM(G8:G13,G17)</f>
        <v>2655</v>
      </c>
      <c r="H7" s="156">
        <f>SUM(H8:H13,H17)</f>
        <v>3246</v>
      </c>
      <c r="I7" s="156">
        <f>SUM(I8:I13,I17)</f>
        <v>1703</v>
      </c>
      <c r="J7" s="156">
        <f>SUM(J8:J13,J17)</f>
        <v>1582</v>
      </c>
      <c r="M7" s="202">
        <f>G7+H7+I7+J7</f>
        <v>9186</v>
      </c>
      <c r="N7" s="202">
        <f>F7-M7</f>
        <v>-1707</v>
      </c>
    </row>
    <row r="8" spans="1:15" ht="20.100000000000001" customHeight="1">
      <c r="A8" s="9" t="s">
        <v>408</v>
      </c>
      <c r="B8" s="10">
        <v>3010</v>
      </c>
      <c r="C8" s="124">
        <v>6519</v>
      </c>
      <c r="D8" s="124">
        <v>7280</v>
      </c>
      <c r="E8" s="124">
        <v>6986</v>
      </c>
      <c r="F8" s="129">
        <v>7329</v>
      </c>
      <c r="G8" s="124">
        <f>1513+30</f>
        <v>1543</v>
      </c>
      <c r="H8" s="124">
        <f>1684+100</f>
        <v>1784</v>
      </c>
      <c r="I8" s="124">
        <v>1651</v>
      </c>
      <c r="J8" s="124">
        <f>1459+83</f>
        <v>1542</v>
      </c>
      <c r="M8" s="202">
        <f>G8+H8+I8+J8</f>
        <v>6520</v>
      </c>
      <c r="N8" s="202">
        <f t="shared" ref="N8:N70" si="0">F8-M8</f>
        <v>809</v>
      </c>
    </row>
    <row r="9" spans="1:15" ht="20.100000000000001" customHeight="1">
      <c r="A9" s="9" t="s">
        <v>314</v>
      </c>
      <c r="B9" s="10">
        <v>3020</v>
      </c>
      <c r="C9" s="124" t="s">
        <v>430</v>
      </c>
      <c r="D9" s="124" t="s">
        <v>430</v>
      </c>
      <c r="E9" s="124" t="s">
        <v>430</v>
      </c>
      <c r="F9" s="129" t="s">
        <v>430</v>
      </c>
      <c r="G9" s="124" t="s">
        <v>430</v>
      </c>
      <c r="H9" s="124" t="s">
        <v>430</v>
      </c>
      <c r="I9" s="124" t="s">
        <v>430</v>
      </c>
      <c r="J9" s="124" t="s">
        <v>430</v>
      </c>
      <c r="M9" s="202" t="e">
        <f t="shared" ref="M9:M71" si="1">G9+H9+I9+J9</f>
        <v>#VALUE!</v>
      </c>
      <c r="N9" s="202" t="e">
        <f t="shared" si="0"/>
        <v>#VALUE!</v>
      </c>
    </row>
    <row r="10" spans="1:15" ht="20.100000000000001" customHeight="1">
      <c r="A10" s="9" t="s">
        <v>315</v>
      </c>
      <c r="B10" s="10">
        <v>3021</v>
      </c>
      <c r="C10" s="124" t="s">
        <v>430</v>
      </c>
      <c r="D10" s="124">
        <v>0</v>
      </c>
      <c r="E10" s="124" t="s">
        <v>430</v>
      </c>
      <c r="F10" s="129">
        <f t="shared" ref="F10:F16" si="2">SUM(G10:J10)</f>
        <v>0</v>
      </c>
      <c r="G10" s="124" t="s">
        <v>430</v>
      </c>
      <c r="H10" s="124" t="s">
        <v>430</v>
      </c>
      <c r="I10" s="124" t="s">
        <v>430</v>
      </c>
      <c r="J10" s="124" t="s">
        <v>430</v>
      </c>
      <c r="M10" s="202" t="e">
        <f t="shared" si="1"/>
        <v>#VALUE!</v>
      </c>
      <c r="N10" s="202" t="e">
        <f t="shared" si="0"/>
        <v>#VALUE!</v>
      </c>
    </row>
    <row r="11" spans="1:15" ht="20.100000000000001" customHeight="1">
      <c r="A11" s="9" t="s">
        <v>409</v>
      </c>
      <c r="B11" s="10">
        <v>3030</v>
      </c>
      <c r="C11" s="124">
        <v>127</v>
      </c>
      <c r="D11" s="124"/>
      <c r="E11" s="124" t="s">
        <v>430</v>
      </c>
      <c r="F11" s="129"/>
      <c r="G11" s="124">
        <v>990</v>
      </c>
      <c r="H11" s="124">
        <v>1440</v>
      </c>
      <c r="I11" s="124">
        <v>0</v>
      </c>
      <c r="J11" s="124">
        <v>0</v>
      </c>
      <c r="M11" s="202">
        <f t="shared" si="1"/>
        <v>2430</v>
      </c>
      <c r="N11" s="202">
        <f t="shared" si="0"/>
        <v>-2430</v>
      </c>
    </row>
    <row r="12" spans="1:15">
      <c r="A12" s="9" t="s">
        <v>316</v>
      </c>
      <c r="B12" s="10">
        <v>3040</v>
      </c>
      <c r="C12" s="124">
        <v>0</v>
      </c>
      <c r="D12" s="124">
        <v>150</v>
      </c>
      <c r="E12" s="124">
        <v>96</v>
      </c>
      <c r="F12" s="129">
        <v>150</v>
      </c>
      <c r="G12" s="124">
        <v>100</v>
      </c>
      <c r="H12" s="124">
        <v>0</v>
      </c>
      <c r="I12" s="124">
        <v>30</v>
      </c>
      <c r="J12" s="124">
        <v>20</v>
      </c>
      <c r="M12" s="202">
        <f t="shared" si="1"/>
        <v>150</v>
      </c>
      <c r="N12" s="202">
        <f t="shared" si="0"/>
        <v>0</v>
      </c>
    </row>
    <row r="13" spans="1:15">
      <c r="A13" s="9" t="s">
        <v>90</v>
      </c>
      <c r="B13" s="10">
        <v>3050</v>
      </c>
      <c r="C13" s="129">
        <f>SUM(C14:C16)</f>
        <v>0</v>
      </c>
      <c r="D13" s="129">
        <v>0</v>
      </c>
      <c r="E13" s="129">
        <v>0</v>
      </c>
      <c r="F13" s="129">
        <v>0</v>
      </c>
      <c r="G13" s="129"/>
      <c r="H13" s="129"/>
      <c r="I13" s="129"/>
      <c r="J13" s="129"/>
      <c r="M13" s="202">
        <f t="shared" si="1"/>
        <v>0</v>
      </c>
      <c r="N13" s="202">
        <f t="shared" si="0"/>
        <v>0</v>
      </c>
    </row>
    <row r="14" spans="1:15" ht="20.100000000000001" customHeight="1">
      <c r="A14" s="9" t="s">
        <v>88</v>
      </c>
      <c r="B14" s="7">
        <v>3051</v>
      </c>
      <c r="C14" s="124" t="s">
        <v>430</v>
      </c>
      <c r="D14" s="124">
        <v>0</v>
      </c>
      <c r="E14" s="124" t="s">
        <v>430</v>
      </c>
      <c r="F14" s="129">
        <f t="shared" si="2"/>
        <v>0</v>
      </c>
      <c r="G14" s="124" t="s">
        <v>430</v>
      </c>
      <c r="H14" s="124" t="s">
        <v>430</v>
      </c>
      <c r="I14" s="124" t="s">
        <v>430</v>
      </c>
      <c r="J14" s="124" t="s">
        <v>430</v>
      </c>
      <c r="M14" s="202" t="e">
        <f t="shared" si="1"/>
        <v>#VALUE!</v>
      </c>
      <c r="N14" s="202" t="e">
        <f t="shared" si="0"/>
        <v>#VALUE!</v>
      </c>
    </row>
    <row r="15" spans="1:15" ht="20.100000000000001" customHeight="1">
      <c r="A15" s="9" t="s">
        <v>91</v>
      </c>
      <c r="B15" s="7">
        <v>3052</v>
      </c>
      <c r="C15" s="124" t="s">
        <v>430</v>
      </c>
      <c r="D15" s="124">
        <v>0</v>
      </c>
      <c r="E15" s="124" t="s">
        <v>430</v>
      </c>
      <c r="F15" s="129">
        <f t="shared" si="2"/>
        <v>0</v>
      </c>
      <c r="G15" s="124" t="s">
        <v>430</v>
      </c>
      <c r="H15" s="124" t="s">
        <v>430</v>
      </c>
      <c r="I15" s="124" t="s">
        <v>430</v>
      </c>
      <c r="J15" s="124" t="s">
        <v>430</v>
      </c>
      <c r="M15" s="202" t="e">
        <f t="shared" si="1"/>
        <v>#VALUE!</v>
      </c>
      <c r="N15" s="202" t="e">
        <f t="shared" si="0"/>
        <v>#VALUE!</v>
      </c>
    </row>
    <row r="16" spans="1:15" ht="20.100000000000001" customHeight="1">
      <c r="A16" s="9" t="s">
        <v>112</v>
      </c>
      <c r="B16" s="7">
        <v>3053</v>
      </c>
      <c r="C16" s="124" t="s">
        <v>430</v>
      </c>
      <c r="D16" s="124">
        <v>0</v>
      </c>
      <c r="E16" s="124" t="s">
        <v>430</v>
      </c>
      <c r="F16" s="129">
        <f t="shared" si="2"/>
        <v>0</v>
      </c>
      <c r="G16" s="124" t="s">
        <v>430</v>
      </c>
      <c r="H16" s="124" t="s">
        <v>430</v>
      </c>
      <c r="I16" s="124" t="s">
        <v>430</v>
      </c>
      <c r="J16" s="124" t="s">
        <v>430</v>
      </c>
      <c r="M16" s="202" t="e">
        <f t="shared" si="1"/>
        <v>#VALUE!</v>
      </c>
      <c r="N16" s="202" t="e">
        <f t="shared" si="0"/>
        <v>#VALUE!</v>
      </c>
    </row>
    <row r="17" spans="1:14" ht="20.100000000000001" customHeight="1">
      <c r="A17" s="9" t="s">
        <v>410</v>
      </c>
      <c r="B17" s="10">
        <v>3060</v>
      </c>
      <c r="C17" s="124"/>
      <c r="D17" s="124">
        <v>0</v>
      </c>
      <c r="E17" s="124">
        <v>432</v>
      </c>
      <c r="F17" s="129">
        <v>0</v>
      </c>
      <c r="G17" s="124">
        <v>22</v>
      </c>
      <c r="H17" s="124">
        <v>22</v>
      </c>
      <c r="I17" s="124">
        <v>22</v>
      </c>
      <c r="J17" s="124">
        <v>20</v>
      </c>
      <c r="M17" s="202">
        <f t="shared" si="1"/>
        <v>86</v>
      </c>
      <c r="N17" s="202">
        <f t="shared" si="0"/>
        <v>-86</v>
      </c>
    </row>
    <row r="18" spans="1:14" ht="20.100000000000001" customHeight="1">
      <c r="A18" s="11" t="s">
        <v>317</v>
      </c>
      <c r="B18" s="12">
        <v>3100</v>
      </c>
      <c r="C18" s="156">
        <f>C19+C20+C25+C31+C35+C34+C30</f>
        <v>-6682</v>
      </c>
      <c r="D18" s="156">
        <v>-7438</v>
      </c>
      <c r="E18" s="156">
        <f>E19+E20+E25+E35+E36</f>
        <v>-7549</v>
      </c>
      <c r="F18" s="158">
        <f>F19+F20+F25+F35+F36</f>
        <v>-7438</v>
      </c>
      <c r="G18" s="156">
        <f>G19+G20+G25+G35+G36</f>
        <v>-2263</v>
      </c>
      <c r="H18" s="156">
        <f>H19+H20+H25+H35+H36</f>
        <v>-2883</v>
      </c>
      <c r="I18" s="156">
        <f>I19+I20+I25+I35</f>
        <v>-1816</v>
      </c>
      <c r="J18" s="156">
        <f>J19+J20+J25+J35</f>
        <v>-1683</v>
      </c>
      <c r="M18" s="202">
        <f t="shared" si="1"/>
        <v>-8645</v>
      </c>
      <c r="N18" s="202">
        <f t="shared" si="0"/>
        <v>1207</v>
      </c>
    </row>
    <row r="19" spans="1:14" ht="20.100000000000001" customHeight="1">
      <c r="A19" s="9" t="s">
        <v>318</v>
      </c>
      <c r="B19" s="10">
        <v>3110</v>
      </c>
      <c r="C19" s="124">
        <v>-2404</v>
      </c>
      <c r="D19" s="124">
        <v>-1299</v>
      </c>
      <c r="E19" s="124">
        <v>-3320</v>
      </c>
      <c r="F19" s="129">
        <v>-1299</v>
      </c>
      <c r="G19" s="124">
        <v>-288</v>
      </c>
      <c r="H19" s="124">
        <v>-412</v>
      </c>
      <c r="I19" s="124">
        <v>-347</v>
      </c>
      <c r="J19" s="124">
        <v>-252</v>
      </c>
      <c r="M19" s="202">
        <f t="shared" si="1"/>
        <v>-1299</v>
      </c>
      <c r="N19" s="202">
        <f t="shared" si="0"/>
        <v>0</v>
      </c>
    </row>
    <row r="20" spans="1:14" ht="20.100000000000001" customHeight="1">
      <c r="A20" s="9" t="s">
        <v>319</v>
      </c>
      <c r="B20" s="10">
        <v>3120</v>
      </c>
      <c r="C20" s="124">
        <v>-3119</v>
      </c>
      <c r="D20" s="124">
        <v>-4324</v>
      </c>
      <c r="E20" s="124">
        <v>-3408</v>
      </c>
      <c r="F20" s="129">
        <v>-4324</v>
      </c>
      <c r="G20" s="124">
        <v>-953</v>
      </c>
      <c r="H20" s="124">
        <v>-965</v>
      </c>
      <c r="I20" s="124">
        <v>-961</v>
      </c>
      <c r="J20" s="124">
        <v>-945</v>
      </c>
      <c r="M20" s="202">
        <f t="shared" si="1"/>
        <v>-3824</v>
      </c>
      <c r="N20" s="202">
        <f t="shared" si="0"/>
        <v>-500</v>
      </c>
    </row>
    <row r="21" spans="1:14" ht="20.100000000000001" customHeight="1">
      <c r="A21" s="9" t="s">
        <v>89</v>
      </c>
      <c r="B21" s="10">
        <v>3130</v>
      </c>
      <c r="C21" s="129">
        <f>SUM(C22:C24)</f>
        <v>0</v>
      </c>
      <c r="D21" s="129" t="s">
        <v>430</v>
      </c>
      <c r="E21" s="129" t="s">
        <v>430</v>
      </c>
      <c r="F21" s="129" t="s">
        <v>430</v>
      </c>
      <c r="G21" s="129" t="s">
        <v>430</v>
      </c>
      <c r="H21" s="129" t="s">
        <v>430</v>
      </c>
      <c r="I21" s="129" t="s">
        <v>430</v>
      </c>
      <c r="J21" s="129" t="s">
        <v>430</v>
      </c>
      <c r="M21" s="202" t="e">
        <f t="shared" si="1"/>
        <v>#VALUE!</v>
      </c>
      <c r="N21" s="202" t="e">
        <f t="shared" si="0"/>
        <v>#VALUE!</v>
      </c>
    </row>
    <row r="22" spans="1:14" ht="20.100000000000001" customHeight="1">
      <c r="A22" s="9" t="s">
        <v>88</v>
      </c>
      <c r="B22" s="7">
        <v>3131</v>
      </c>
      <c r="C22" s="124"/>
      <c r="D22" s="124">
        <v>0</v>
      </c>
      <c r="E22" s="124"/>
      <c r="F22" s="129">
        <f>SUM(G22:J22)</f>
        <v>0</v>
      </c>
      <c r="G22" s="124" t="s">
        <v>430</v>
      </c>
      <c r="H22" s="124" t="s">
        <v>430</v>
      </c>
      <c r="I22" s="124" t="s">
        <v>430</v>
      </c>
      <c r="J22" s="124" t="s">
        <v>430</v>
      </c>
      <c r="M22" s="202" t="e">
        <f t="shared" si="1"/>
        <v>#VALUE!</v>
      </c>
      <c r="N22" s="202" t="e">
        <f t="shared" si="0"/>
        <v>#VALUE!</v>
      </c>
    </row>
    <row r="23" spans="1:14" ht="20.100000000000001" customHeight="1">
      <c r="A23" s="9" t="s">
        <v>91</v>
      </c>
      <c r="B23" s="7">
        <v>3132</v>
      </c>
      <c r="C23" s="124"/>
      <c r="D23" s="124">
        <v>0</v>
      </c>
      <c r="E23" s="124"/>
      <c r="F23" s="129">
        <f>SUM(G23:J23)</f>
        <v>0</v>
      </c>
      <c r="G23" s="124" t="s">
        <v>430</v>
      </c>
      <c r="H23" s="124" t="s">
        <v>430</v>
      </c>
      <c r="I23" s="124" t="s">
        <v>430</v>
      </c>
      <c r="J23" s="124" t="s">
        <v>430</v>
      </c>
      <c r="M23" s="202" t="e">
        <f t="shared" si="1"/>
        <v>#VALUE!</v>
      </c>
      <c r="N23" s="202" t="e">
        <f t="shared" si="0"/>
        <v>#VALUE!</v>
      </c>
    </row>
    <row r="24" spans="1:14" ht="20.100000000000001" customHeight="1">
      <c r="A24" s="9" t="s">
        <v>112</v>
      </c>
      <c r="B24" s="7">
        <v>3133</v>
      </c>
      <c r="C24" s="124"/>
      <c r="D24" s="124">
        <v>0</v>
      </c>
      <c r="E24" s="124"/>
      <c r="F24" s="129">
        <f>SUM(G24:J24)</f>
        <v>0</v>
      </c>
      <c r="G24" s="124" t="s">
        <v>430</v>
      </c>
      <c r="H24" s="124" t="s">
        <v>430</v>
      </c>
      <c r="I24" s="124" t="s">
        <v>430</v>
      </c>
      <c r="J24" s="124" t="s">
        <v>430</v>
      </c>
      <c r="M24" s="202" t="e">
        <f t="shared" si="1"/>
        <v>#VALUE!</v>
      </c>
      <c r="N24" s="202" t="e">
        <f t="shared" si="0"/>
        <v>#VALUE!</v>
      </c>
    </row>
    <row r="25" spans="1:14" ht="20.100000000000001" customHeight="1">
      <c r="A25" s="9" t="s">
        <v>320</v>
      </c>
      <c r="B25" s="10">
        <v>3140</v>
      </c>
      <c r="C25" s="129">
        <v>-1159</v>
      </c>
      <c r="D25" s="129">
        <v>-1687</v>
      </c>
      <c r="E25" s="129">
        <f>E26+E30</f>
        <v>-613</v>
      </c>
      <c r="F25" s="129">
        <f>F26+F30+F31</f>
        <v>-1687</v>
      </c>
      <c r="G25" s="129">
        <v>0</v>
      </c>
      <c r="H25" s="129">
        <f>H26+H30+H31</f>
        <v>-484</v>
      </c>
      <c r="I25" s="129">
        <f>I26+I30+I31</f>
        <v>-476</v>
      </c>
      <c r="J25" s="129">
        <f>J26+J30+J31</f>
        <v>-454</v>
      </c>
      <c r="M25" s="202">
        <f t="shared" si="1"/>
        <v>-1414</v>
      </c>
      <c r="N25" s="202">
        <f t="shared" si="0"/>
        <v>-273</v>
      </c>
    </row>
    <row r="26" spans="1:14" ht="20.100000000000001" customHeight="1">
      <c r="A26" s="9" t="s">
        <v>321</v>
      </c>
      <c r="B26" s="7">
        <v>3141</v>
      </c>
      <c r="C26" s="124"/>
      <c r="D26" s="124">
        <v>-59</v>
      </c>
      <c r="E26" s="124">
        <v>0</v>
      </c>
      <c r="F26" s="129">
        <v>-59</v>
      </c>
      <c r="G26" s="124">
        <v>-6</v>
      </c>
      <c r="H26" s="124">
        <v>-23</v>
      </c>
      <c r="I26" s="124">
        <v>-20</v>
      </c>
      <c r="J26" s="124">
        <v>-15</v>
      </c>
      <c r="M26" s="202">
        <f t="shared" si="1"/>
        <v>-64</v>
      </c>
      <c r="N26" s="202">
        <f t="shared" si="0"/>
        <v>5</v>
      </c>
    </row>
    <row r="27" spans="1:14" ht="20.100000000000001" customHeight="1">
      <c r="A27" s="9" t="s">
        <v>322</v>
      </c>
      <c r="B27" s="7">
        <v>3142</v>
      </c>
      <c r="C27" s="124"/>
      <c r="D27" s="124">
        <v>0</v>
      </c>
      <c r="E27" s="124">
        <v>-98</v>
      </c>
      <c r="F27" s="129">
        <v>0</v>
      </c>
      <c r="G27" s="124">
        <v>0</v>
      </c>
      <c r="H27" s="124" t="s">
        <v>430</v>
      </c>
      <c r="I27" s="124" t="s">
        <v>430</v>
      </c>
      <c r="J27" s="124">
        <v>0</v>
      </c>
      <c r="M27" s="202" t="e">
        <f t="shared" si="1"/>
        <v>#VALUE!</v>
      </c>
      <c r="N27" s="202" t="e">
        <f t="shared" si="0"/>
        <v>#VALUE!</v>
      </c>
    </row>
    <row r="28" spans="1:14" ht="20.100000000000001" customHeight="1">
      <c r="A28" s="9" t="s">
        <v>83</v>
      </c>
      <c r="B28" s="7">
        <v>3143</v>
      </c>
      <c r="C28" s="124"/>
      <c r="D28" s="124">
        <v>0</v>
      </c>
      <c r="E28" s="124" t="s">
        <v>430</v>
      </c>
      <c r="F28" s="129">
        <f>SUM(G28:J28)</f>
        <v>0</v>
      </c>
      <c r="G28" s="124"/>
      <c r="H28" s="124"/>
      <c r="I28" s="124"/>
      <c r="J28" s="124"/>
      <c r="M28" s="202">
        <f t="shared" si="1"/>
        <v>0</v>
      </c>
      <c r="N28" s="202">
        <f t="shared" si="0"/>
        <v>0</v>
      </c>
    </row>
    <row r="29" spans="1:14" ht="20.100000000000001" customHeight="1">
      <c r="A29" s="9" t="s">
        <v>323</v>
      </c>
      <c r="B29" s="7">
        <v>3144</v>
      </c>
      <c r="C29" s="124"/>
      <c r="D29" s="124" t="s">
        <v>430</v>
      </c>
      <c r="E29" s="124" t="s">
        <v>430</v>
      </c>
      <c r="F29" s="129" t="s">
        <v>430</v>
      </c>
      <c r="G29" s="124" t="s">
        <v>430</v>
      </c>
      <c r="H29" s="124" t="s">
        <v>430</v>
      </c>
      <c r="I29" s="124" t="s">
        <v>430</v>
      </c>
      <c r="J29" s="124" t="s">
        <v>430</v>
      </c>
      <c r="M29" s="202" t="e">
        <f t="shared" si="1"/>
        <v>#VALUE!</v>
      </c>
      <c r="N29" s="202" t="e">
        <f t="shared" si="0"/>
        <v>#VALUE!</v>
      </c>
    </row>
    <row r="30" spans="1:14" ht="20.100000000000001" customHeight="1">
      <c r="A30" s="9" t="s">
        <v>82</v>
      </c>
      <c r="B30" s="7">
        <v>3145</v>
      </c>
      <c r="C30" s="124">
        <v>0</v>
      </c>
      <c r="D30" s="124">
        <v>-778</v>
      </c>
      <c r="E30" s="124">
        <v>-613</v>
      </c>
      <c r="F30" s="129">
        <v>-778</v>
      </c>
      <c r="G30" s="124">
        <v>-172</v>
      </c>
      <c r="H30" s="124">
        <v>-174</v>
      </c>
      <c r="I30" s="124">
        <v>-173</v>
      </c>
      <c r="J30" s="124">
        <v>-170</v>
      </c>
      <c r="M30" s="202">
        <f t="shared" si="1"/>
        <v>-689</v>
      </c>
      <c r="N30" s="202">
        <f t="shared" si="0"/>
        <v>-89</v>
      </c>
    </row>
    <row r="31" spans="1:14" ht="20.100000000000001" customHeight="1">
      <c r="A31" s="9" t="s">
        <v>324</v>
      </c>
      <c r="B31" s="7">
        <v>3146</v>
      </c>
      <c r="C31" s="129">
        <v>0</v>
      </c>
      <c r="D31" s="129">
        <v>-850</v>
      </c>
      <c r="E31" s="129">
        <v>-162</v>
      </c>
      <c r="F31" s="129">
        <v>-850</v>
      </c>
      <c r="G31" s="129">
        <f>G32+G33+G34</f>
        <v>-272</v>
      </c>
      <c r="H31" s="129">
        <f>H32+H33+H34</f>
        <v>-287</v>
      </c>
      <c r="I31" s="129">
        <f>I32+I33+I34</f>
        <v>-283</v>
      </c>
      <c r="J31" s="129">
        <f>J32+J33+J34</f>
        <v>-269</v>
      </c>
      <c r="M31" s="202">
        <f t="shared" si="1"/>
        <v>-1111</v>
      </c>
      <c r="N31" s="202">
        <f t="shared" si="0"/>
        <v>261</v>
      </c>
    </row>
    <row r="32" spans="1:14" ht="19.5" customHeight="1">
      <c r="A32" s="9" t="s">
        <v>325</v>
      </c>
      <c r="B32" s="7" t="s">
        <v>326</v>
      </c>
      <c r="C32" s="124"/>
      <c r="D32" s="124">
        <v>0</v>
      </c>
      <c r="E32" s="124" t="s">
        <v>430</v>
      </c>
      <c r="F32" s="129">
        <v>0</v>
      </c>
      <c r="G32" s="124">
        <v>0</v>
      </c>
      <c r="H32" s="124">
        <v>0</v>
      </c>
      <c r="I32" s="124">
        <v>0</v>
      </c>
      <c r="J32" s="124">
        <v>0</v>
      </c>
      <c r="M32" s="202">
        <f t="shared" si="1"/>
        <v>0</v>
      </c>
      <c r="N32" s="202">
        <f t="shared" si="0"/>
        <v>0</v>
      </c>
    </row>
    <row r="33" spans="1:14" ht="37.5">
      <c r="A33" s="9" t="s">
        <v>327</v>
      </c>
      <c r="B33" s="7" t="s">
        <v>328</v>
      </c>
      <c r="C33" s="124"/>
      <c r="D33" s="124">
        <v>0</v>
      </c>
      <c r="E33" s="124" t="s">
        <v>430</v>
      </c>
      <c r="F33" s="129">
        <f>SUM(G33:J33)</f>
        <v>0</v>
      </c>
      <c r="G33" s="124">
        <v>0</v>
      </c>
      <c r="H33" s="124">
        <v>0</v>
      </c>
      <c r="I33" s="124">
        <v>0</v>
      </c>
      <c r="J33" s="124">
        <v>0</v>
      </c>
      <c r="M33" s="202">
        <f t="shared" si="1"/>
        <v>0</v>
      </c>
      <c r="N33" s="202">
        <f t="shared" si="0"/>
        <v>0</v>
      </c>
    </row>
    <row r="34" spans="1:14" ht="20.100000000000001" customHeight="1">
      <c r="A34" s="9" t="s">
        <v>87</v>
      </c>
      <c r="B34" s="7">
        <v>3150</v>
      </c>
      <c r="C34" s="124">
        <v>0</v>
      </c>
      <c r="D34" s="124">
        <v>-60</v>
      </c>
      <c r="E34" s="124">
        <v>-56</v>
      </c>
      <c r="F34" s="129">
        <v>-60</v>
      </c>
      <c r="G34" s="124">
        <v>-272</v>
      </c>
      <c r="H34" s="124">
        <v>-287</v>
      </c>
      <c r="I34" s="124">
        <v>-283</v>
      </c>
      <c r="J34" s="124">
        <v>-269</v>
      </c>
      <c r="M34" s="202">
        <f t="shared" si="1"/>
        <v>-1111</v>
      </c>
      <c r="N34" s="202">
        <f t="shared" si="0"/>
        <v>1051</v>
      </c>
    </row>
    <row r="35" spans="1:14" ht="20.100000000000001" customHeight="1">
      <c r="A35" s="9" t="s">
        <v>329</v>
      </c>
      <c r="B35" s="10">
        <v>3160</v>
      </c>
      <c r="C35" s="124">
        <v>0</v>
      </c>
      <c r="D35" s="124">
        <v>-128</v>
      </c>
      <c r="E35" s="124">
        <v>-128</v>
      </c>
      <c r="F35" s="129">
        <f>SUM(G35:J35)</f>
        <v>-128</v>
      </c>
      <c r="G35" s="124">
        <v>-32</v>
      </c>
      <c r="H35" s="124">
        <v>-32</v>
      </c>
      <c r="I35" s="124">
        <v>-32</v>
      </c>
      <c r="J35" s="124">
        <v>-32</v>
      </c>
      <c r="M35" s="202">
        <f t="shared" si="1"/>
        <v>-128</v>
      </c>
      <c r="N35" s="202">
        <f t="shared" si="0"/>
        <v>0</v>
      </c>
    </row>
    <row r="36" spans="1:14" ht="20.100000000000001" customHeight="1">
      <c r="A36" s="9" t="s">
        <v>406</v>
      </c>
      <c r="B36" s="10">
        <v>3170</v>
      </c>
      <c r="C36" s="124"/>
      <c r="D36" s="124">
        <v>0</v>
      </c>
      <c r="E36" s="124">
        <v>-80</v>
      </c>
      <c r="F36" s="129">
        <v>0</v>
      </c>
      <c r="G36" s="124">
        <v>-990</v>
      </c>
      <c r="H36" s="124">
        <v>-990</v>
      </c>
      <c r="I36" s="124">
        <v>0</v>
      </c>
      <c r="J36" s="124">
        <v>0</v>
      </c>
      <c r="M36" s="202">
        <f t="shared" si="1"/>
        <v>-1980</v>
      </c>
      <c r="N36" s="202">
        <f t="shared" si="0"/>
        <v>1980</v>
      </c>
    </row>
    <row r="37" spans="1:14" ht="20.100000000000001" customHeight="1">
      <c r="A37" s="11" t="s">
        <v>274</v>
      </c>
      <c r="B37" s="12">
        <v>3195</v>
      </c>
      <c r="C37" s="156">
        <f>C7+C18</f>
        <v>-36</v>
      </c>
      <c r="D37" s="156">
        <v>-8</v>
      </c>
      <c r="E37" s="156">
        <f>SUM(E7,E18)</f>
        <v>-35</v>
      </c>
      <c r="F37" s="158">
        <f>F7+F18</f>
        <v>41</v>
      </c>
      <c r="G37" s="156">
        <f>SUM(G7,G18)</f>
        <v>392</v>
      </c>
      <c r="H37" s="156">
        <f>SUM(H7,H18)</f>
        <v>363</v>
      </c>
      <c r="I37" s="156">
        <f>SUM(I7,I18)</f>
        <v>-113</v>
      </c>
      <c r="J37" s="156">
        <f>SUM(J7,J18)</f>
        <v>-101</v>
      </c>
      <c r="M37" s="202">
        <f t="shared" si="1"/>
        <v>541</v>
      </c>
      <c r="N37" s="202">
        <f t="shared" si="0"/>
        <v>-500</v>
      </c>
    </row>
    <row r="38" spans="1:14" ht="20.100000000000001" customHeight="1">
      <c r="A38" s="160" t="s">
        <v>143</v>
      </c>
      <c r="B38" s="144"/>
      <c r="C38" s="145"/>
      <c r="D38" s="145"/>
      <c r="E38" s="145"/>
      <c r="F38" s="145"/>
      <c r="G38" s="145"/>
      <c r="H38" s="145"/>
      <c r="I38" s="145"/>
      <c r="J38" s="146"/>
      <c r="M38" s="202">
        <f t="shared" si="1"/>
        <v>0</v>
      </c>
      <c r="N38" s="202">
        <f t="shared" si="0"/>
        <v>0</v>
      </c>
    </row>
    <row r="39" spans="1:14" ht="20.100000000000001" customHeight="1">
      <c r="A39" s="153" t="s">
        <v>330</v>
      </c>
      <c r="B39" s="147">
        <v>3200</v>
      </c>
      <c r="C39" s="156">
        <f>SUM(C40:C43)</f>
        <v>0</v>
      </c>
      <c r="D39" s="156">
        <v>0</v>
      </c>
      <c r="E39" s="156">
        <f>SUM(E40:E43)</f>
        <v>0</v>
      </c>
      <c r="F39" s="158">
        <f>SUM(G39:J39)</f>
        <v>0</v>
      </c>
      <c r="G39" s="156">
        <f>SUM(G40:G43)</f>
        <v>0</v>
      </c>
      <c r="H39" s="156">
        <f>SUM(H40:H43)</f>
        <v>0</v>
      </c>
      <c r="I39" s="156">
        <f>SUM(I40:I43)</f>
        <v>0</v>
      </c>
      <c r="J39" s="156">
        <f>SUM(J40:J43)</f>
        <v>0</v>
      </c>
      <c r="M39" s="202">
        <f t="shared" si="1"/>
        <v>0</v>
      </c>
      <c r="N39" s="202">
        <f t="shared" si="0"/>
        <v>0</v>
      </c>
    </row>
    <row r="40" spans="1:14" ht="20.100000000000001" customHeight="1">
      <c r="A40" s="9" t="s">
        <v>331</v>
      </c>
      <c r="B40" s="7">
        <v>3210</v>
      </c>
      <c r="C40" s="124"/>
      <c r="D40" s="124">
        <v>0</v>
      </c>
      <c r="E40" s="124"/>
      <c r="F40" s="129">
        <f>SUM(G40:J40)</f>
        <v>0</v>
      </c>
      <c r="G40" s="124"/>
      <c r="H40" s="124"/>
      <c r="I40" s="124"/>
      <c r="J40" s="124"/>
      <c r="M40" s="202">
        <f t="shared" si="1"/>
        <v>0</v>
      </c>
      <c r="N40" s="202">
        <f t="shared" si="0"/>
        <v>0</v>
      </c>
    </row>
    <row r="41" spans="1:14" ht="20.100000000000001" customHeight="1">
      <c r="A41" s="9" t="s">
        <v>332</v>
      </c>
      <c r="B41" s="10">
        <v>3220</v>
      </c>
      <c r="C41" s="124"/>
      <c r="D41" s="124">
        <v>0</v>
      </c>
      <c r="E41" s="124"/>
      <c r="F41" s="129">
        <f>SUM(G41:J41)</f>
        <v>0</v>
      </c>
      <c r="G41" s="124"/>
      <c r="H41" s="124"/>
      <c r="I41" s="124"/>
      <c r="J41" s="124"/>
      <c r="M41" s="202">
        <f t="shared" si="1"/>
        <v>0</v>
      </c>
      <c r="N41" s="202">
        <f t="shared" si="0"/>
        <v>0</v>
      </c>
    </row>
    <row r="42" spans="1:14" ht="20.100000000000001" customHeight="1">
      <c r="A42" s="9" t="s">
        <v>46</v>
      </c>
      <c r="B42" s="10">
        <v>3230</v>
      </c>
      <c r="C42" s="124"/>
      <c r="D42" s="124">
        <v>0</v>
      </c>
      <c r="E42" s="124"/>
      <c r="F42" s="129">
        <f>SUM(G42:J42)</f>
        <v>0</v>
      </c>
      <c r="G42" s="124"/>
      <c r="H42" s="124"/>
      <c r="I42" s="124"/>
      <c r="J42" s="124"/>
      <c r="M42" s="202">
        <f t="shared" si="1"/>
        <v>0</v>
      </c>
      <c r="N42" s="202">
        <f t="shared" si="0"/>
        <v>0</v>
      </c>
    </row>
    <row r="43" spans="1:14" ht="20.100000000000001" customHeight="1">
      <c r="A43" s="9" t="s">
        <v>410</v>
      </c>
      <c r="B43" s="10">
        <v>3240</v>
      </c>
      <c r="C43" s="124"/>
      <c r="D43" s="124"/>
      <c r="E43" s="124"/>
      <c r="F43" s="129"/>
      <c r="G43" s="124"/>
      <c r="H43" s="124"/>
      <c r="I43" s="124"/>
      <c r="J43" s="124"/>
      <c r="M43" s="202">
        <f t="shared" si="1"/>
        <v>0</v>
      </c>
      <c r="N43" s="202">
        <f t="shared" si="0"/>
        <v>0</v>
      </c>
    </row>
    <row r="44" spans="1:14" ht="20.100000000000001" customHeight="1">
      <c r="A44" s="11" t="s">
        <v>333</v>
      </c>
      <c r="B44" s="12">
        <v>3255</v>
      </c>
      <c r="C44" s="156">
        <f>SUM(C45:C49)</f>
        <v>0</v>
      </c>
      <c r="D44" s="156">
        <v>0</v>
      </c>
      <c r="E44" s="156">
        <f>SUM(E45:E49)</f>
        <v>0</v>
      </c>
      <c r="F44" s="158">
        <f>SUM(G44:J44)</f>
        <v>0</v>
      </c>
      <c r="G44" s="156">
        <f>SUM(G45:G49)</f>
        <v>0</v>
      </c>
      <c r="H44" s="156">
        <f>SUM(H45:H49)</f>
        <v>0</v>
      </c>
      <c r="I44" s="156">
        <f>SUM(I45:I49)</f>
        <v>0</v>
      </c>
      <c r="J44" s="156">
        <f>SUM(J45:J49)</f>
        <v>0</v>
      </c>
      <c r="M44" s="202">
        <f t="shared" si="1"/>
        <v>0</v>
      </c>
      <c r="N44" s="202">
        <f t="shared" si="0"/>
        <v>0</v>
      </c>
    </row>
    <row r="45" spans="1:14" ht="20.100000000000001" customHeight="1">
      <c r="A45" s="9" t="s">
        <v>411</v>
      </c>
      <c r="B45" s="10">
        <v>3260</v>
      </c>
      <c r="C45" s="124"/>
      <c r="D45" s="124">
        <v>0</v>
      </c>
      <c r="E45" s="124"/>
      <c r="F45" s="129">
        <f t="shared" ref="F45:F64" si="3">SUM(G45:J45)</f>
        <v>0</v>
      </c>
      <c r="G45" s="124"/>
      <c r="H45" s="124"/>
      <c r="I45" s="124"/>
      <c r="J45" s="124"/>
      <c r="M45" s="202">
        <f t="shared" si="1"/>
        <v>0</v>
      </c>
      <c r="N45" s="202">
        <f t="shared" si="0"/>
        <v>0</v>
      </c>
    </row>
    <row r="46" spans="1:14" ht="20.100000000000001" customHeight="1">
      <c r="A46" s="9" t="s">
        <v>412</v>
      </c>
      <c r="B46" s="10">
        <v>3265</v>
      </c>
      <c r="C46" s="124"/>
      <c r="D46" s="124">
        <v>0</v>
      </c>
      <c r="E46" s="124"/>
      <c r="F46" s="129">
        <f t="shared" si="3"/>
        <v>0</v>
      </c>
      <c r="G46" s="124"/>
      <c r="H46" s="124"/>
      <c r="I46" s="124"/>
      <c r="J46" s="124"/>
      <c r="M46" s="202">
        <f t="shared" si="1"/>
        <v>0</v>
      </c>
      <c r="N46" s="202">
        <f t="shared" si="0"/>
        <v>0</v>
      </c>
    </row>
    <row r="47" spans="1:14" ht="20.100000000000001" customHeight="1">
      <c r="A47" s="9" t="s">
        <v>413</v>
      </c>
      <c r="B47" s="10">
        <v>3270</v>
      </c>
      <c r="C47" s="124"/>
      <c r="D47" s="124">
        <v>0</v>
      </c>
      <c r="E47" s="124"/>
      <c r="F47" s="129">
        <f t="shared" si="3"/>
        <v>0</v>
      </c>
      <c r="G47" s="124"/>
      <c r="H47" s="124"/>
      <c r="I47" s="124"/>
      <c r="J47" s="124"/>
      <c r="M47" s="202">
        <f t="shared" si="1"/>
        <v>0</v>
      </c>
      <c r="N47" s="202">
        <f t="shared" si="0"/>
        <v>0</v>
      </c>
    </row>
    <row r="48" spans="1:14" ht="20.100000000000001" customHeight="1">
      <c r="A48" s="9" t="s">
        <v>47</v>
      </c>
      <c r="B48" s="10">
        <v>3275</v>
      </c>
      <c r="C48" s="124"/>
      <c r="D48" s="124">
        <v>0</v>
      </c>
      <c r="E48" s="124"/>
      <c r="F48" s="129">
        <f t="shared" si="3"/>
        <v>0</v>
      </c>
      <c r="G48" s="124"/>
      <c r="H48" s="124"/>
      <c r="I48" s="124"/>
      <c r="J48" s="124"/>
      <c r="M48" s="202">
        <f t="shared" si="1"/>
        <v>0</v>
      </c>
      <c r="N48" s="202">
        <f t="shared" si="0"/>
        <v>0</v>
      </c>
    </row>
    <row r="49" spans="1:14" ht="20.100000000000001" customHeight="1">
      <c r="A49" s="9" t="s">
        <v>406</v>
      </c>
      <c r="B49" s="10">
        <v>3280</v>
      </c>
      <c r="C49" s="124"/>
      <c r="D49" s="124">
        <v>0</v>
      </c>
      <c r="E49" s="124"/>
      <c r="F49" s="129">
        <f t="shared" si="3"/>
        <v>0</v>
      </c>
      <c r="G49" s="124"/>
      <c r="H49" s="124"/>
      <c r="I49" s="124"/>
      <c r="J49" s="124"/>
      <c r="M49" s="202">
        <f t="shared" si="1"/>
        <v>0</v>
      </c>
      <c r="N49" s="202">
        <f t="shared" si="0"/>
        <v>0</v>
      </c>
    </row>
    <row r="50" spans="1:14" ht="20.100000000000001" customHeight="1">
      <c r="A50" s="154" t="s">
        <v>144</v>
      </c>
      <c r="B50" s="148">
        <v>3295</v>
      </c>
      <c r="C50" s="156">
        <f>SUM(C39,C44)</f>
        <v>0</v>
      </c>
      <c r="D50" s="156">
        <v>0</v>
      </c>
      <c r="E50" s="156">
        <f t="shared" ref="E50:I50" si="4">SUM(E39,E44)</f>
        <v>0</v>
      </c>
      <c r="F50" s="158">
        <f t="shared" si="3"/>
        <v>0</v>
      </c>
      <c r="G50" s="156">
        <f t="shared" si="4"/>
        <v>0</v>
      </c>
      <c r="H50" s="156">
        <f t="shared" si="4"/>
        <v>0</v>
      </c>
      <c r="I50" s="156">
        <f t="shared" si="4"/>
        <v>0</v>
      </c>
      <c r="J50" s="156" t="s">
        <v>430</v>
      </c>
      <c r="M50" s="202" t="e">
        <f t="shared" si="1"/>
        <v>#VALUE!</v>
      </c>
      <c r="N50" s="202" t="e">
        <f t="shared" si="0"/>
        <v>#VALUE!</v>
      </c>
    </row>
    <row r="51" spans="1:14" ht="20.100000000000001" customHeight="1">
      <c r="A51" s="160" t="s">
        <v>145</v>
      </c>
      <c r="B51" s="144"/>
      <c r="C51" s="145"/>
      <c r="D51" s="145"/>
      <c r="E51" s="145"/>
      <c r="F51" s="145"/>
      <c r="G51" s="145"/>
      <c r="H51" s="145"/>
      <c r="I51" s="145"/>
      <c r="J51" s="146"/>
      <c r="M51" s="202">
        <f t="shared" si="1"/>
        <v>0</v>
      </c>
      <c r="N51" s="202">
        <f t="shared" si="0"/>
        <v>0</v>
      </c>
    </row>
    <row r="52" spans="1:14" ht="20.100000000000001" customHeight="1">
      <c r="A52" s="11" t="s">
        <v>334</v>
      </c>
      <c r="B52" s="12">
        <v>3300</v>
      </c>
      <c r="C52" s="156">
        <f>SUM(C53,C54,C58)</f>
        <v>0</v>
      </c>
      <c r="D52" s="156">
        <v>0</v>
      </c>
      <c r="E52" s="156">
        <f>SUM(E53,E54,E58)</f>
        <v>0</v>
      </c>
      <c r="F52" s="158">
        <f t="shared" si="3"/>
        <v>0</v>
      </c>
      <c r="G52" s="156">
        <f>SUM(G53,G54,G58)</f>
        <v>0</v>
      </c>
      <c r="H52" s="156">
        <f>SUM(H53,H54,H58)</f>
        <v>0</v>
      </c>
      <c r="I52" s="156">
        <f>SUM(I53,I54,I58)</f>
        <v>0</v>
      </c>
      <c r="J52" s="156">
        <f>SUM(J53,J54,J58)</f>
        <v>0</v>
      </c>
      <c r="M52" s="202">
        <f t="shared" si="1"/>
        <v>0</v>
      </c>
      <c r="N52" s="202">
        <f t="shared" si="0"/>
        <v>0</v>
      </c>
    </row>
    <row r="53" spans="1:14" ht="20.100000000000001" customHeight="1">
      <c r="A53" s="9" t="s">
        <v>335</v>
      </c>
      <c r="B53" s="10">
        <v>3310</v>
      </c>
      <c r="C53" s="124"/>
      <c r="D53" s="124">
        <v>0</v>
      </c>
      <c r="E53" s="124"/>
      <c r="F53" s="129">
        <f t="shared" si="3"/>
        <v>0</v>
      </c>
      <c r="G53" s="124"/>
      <c r="H53" s="124"/>
      <c r="I53" s="124"/>
      <c r="J53" s="124"/>
      <c r="M53" s="202">
        <f t="shared" si="1"/>
        <v>0</v>
      </c>
      <c r="N53" s="202">
        <f t="shared" si="0"/>
        <v>0</v>
      </c>
    </row>
    <row r="54" spans="1:14" ht="20.100000000000001" customHeight="1">
      <c r="A54" s="9" t="s">
        <v>336</v>
      </c>
      <c r="B54" s="10">
        <v>3320</v>
      </c>
      <c r="C54" s="129">
        <f>SUM(C55:C57)</f>
        <v>0</v>
      </c>
      <c r="D54" s="129">
        <v>0</v>
      </c>
      <c r="E54" s="129">
        <f>SUM(E55:E57)</f>
        <v>0</v>
      </c>
      <c r="F54" s="129">
        <f t="shared" si="3"/>
        <v>0</v>
      </c>
      <c r="G54" s="129">
        <f>SUM(G55:G57)</f>
        <v>0</v>
      </c>
      <c r="H54" s="129">
        <f>SUM(H55:H57)</f>
        <v>0</v>
      </c>
      <c r="I54" s="129">
        <f>SUM(I55:I57)</f>
        <v>0</v>
      </c>
      <c r="J54" s="129">
        <f>SUM(J55:J57)</f>
        <v>0</v>
      </c>
      <c r="M54" s="202">
        <f t="shared" si="1"/>
        <v>0</v>
      </c>
      <c r="N54" s="202">
        <f t="shared" si="0"/>
        <v>0</v>
      </c>
    </row>
    <row r="55" spans="1:14" ht="20.100000000000001" customHeight="1">
      <c r="A55" s="9" t="s">
        <v>88</v>
      </c>
      <c r="B55" s="7">
        <v>3321</v>
      </c>
      <c r="C55" s="124"/>
      <c r="D55" s="124">
        <v>0</v>
      </c>
      <c r="E55" s="124"/>
      <c r="F55" s="129">
        <f t="shared" si="3"/>
        <v>0</v>
      </c>
      <c r="G55" s="124"/>
      <c r="H55" s="124"/>
      <c r="I55" s="124"/>
      <c r="J55" s="124"/>
      <c r="M55" s="202">
        <f t="shared" si="1"/>
        <v>0</v>
      </c>
      <c r="N55" s="202">
        <f t="shared" si="0"/>
        <v>0</v>
      </c>
    </row>
    <row r="56" spans="1:14" ht="20.100000000000001" customHeight="1">
      <c r="A56" s="9" t="s">
        <v>91</v>
      </c>
      <c r="B56" s="7">
        <v>3322</v>
      </c>
      <c r="C56" s="124"/>
      <c r="D56" s="124">
        <v>0</v>
      </c>
      <c r="E56" s="124"/>
      <c r="F56" s="129">
        <f t="shared" si="3"/>
        <v>0</v>
      </c>
      <c r="G56" s="124"/>
      <c r="H56" s="124"/>
      <c r="I56" s="124"/>
      <c r="J56" s="124"/>
      <c r="M56" s="202">
        <f t="shared" si="1"/>
        <v>0</v>
      </c>
      <c r="N56" s="202">
        <f t="shared" si="0"/>
        <v>0</v>
      </c>
    </row>
    <row r="57" spans="1:14" ht="20.100000000000001" customHeight="1">
      <c r="A57" s="9" t="s">
        <v>112</v>
      </c>
      <c r="B57" s="7">
        <v>3323</v>
      </c>
      <c r="C57" s="124"/>
      <c r="D57" s="124">
        <v>0</v>
      </c>
      <c r="E57" s="124"/>
      <c r="F57" s="129">
        <f t="shared" si="3"/>
        <v>0</v>
      </c>
      <c r="G57" s="124"/>
      <c r="H57" s="124"/>
      <c r="I57" s="124"/>
      <c r="J57" s="124"/>
      <c r="M57" s="202">
        <f t="shared" si="1"/>
        <v>0</v>
      </c>
      <c r="N57" s="202">
        <f t="shared" si="0"/>
        <v>0</v>
      </c>
    </row>
    <row r="58" spans="1:14" ht="20.100000000000001" customHeight="1">
      <c r="A58" s="9" t="s">
        <v>410</v>
      </c>
      <c r="B58" s="10">
        <v>3340</v>
      </c>
      <c r="C58" s="124"/>
      <c r="D58" s="124">
        <v>0</v>
      </c>
      <c r="E58" s="124"/>
      <c r="F58" s="129">
        <f t="shared" si="3"/>
        <v>0</v>
      </c>
      <c r="G58" s="124"/>
      <c r="H58" s="124"/>
      <c r="I58" s="124"/>
      <c r="J58" s="124"/>
      <c r="M58" s="202">
        <f t="shared" si="1"/>
        <v>0</v>
      </c>
      <c r="N58" s="202">
        <f t="shared" si="0"/>
        <v>0</v>
      </c>
    </row>
    <row r="59" spans="1:14" ht="20.100000000000001" customHeight="1">
      <c r="A59" s="11" t="s">
        <v>337</v>
      </c>
      <c r="B59" s="12">
        <v>3345</v>
      </c>
      <c r="C59" s="156">
        <f>SUM(C60,C61,C65,C66)</f>
        <v>0</v>
      </c>
      <c r="D59" s="156">
        <v>0</v>
      </c>
      <c r="E59" s="156">
        <f>SUM(E60,E61,E65,E66)</f>
        <v>0</v>
      </c>
      <c r="F59" s="158">
        <f t="shared" si="3"/>
        <v>0</v>
      </c>
      <c r="G59" s="156">
        <f>SUM(G60,G61,G65,G66)</f>
        <v>0</v>
      </c>
      <c r="H59" s="156">
        <f>SUM(H60,H61,H65,H66)</f>
        <v>0</v>
      </c>
      <c r="I59" s="156">
        <f>SUM(I60,I61,I65,I66)</f>
        <v>0</v>
      </c>
      <c r="J59" s="156">
        <f>SUM(J60,J61,J65,J66)</f>
        <v>0</v>
      </c>
      <c r="M59" s="202">
        <f t="shared" si="1"/>
        <v>0</v>
      </c>
      <c r="N59" s="202">
        <f t="shared" si="0"/>
        <v>0</v>
      </c>
    </row>
    <row r="60" spans="1:14" ht="20.100000000000001" customHeight="1">
      <c r="A60" s="9" t="s">
        <v>338</v>
      </c>
      <c r="B60" s="10">
        <v>3350</v>
      </c>
      <c r="C60" s="124" t="s">
        <v>430</v>
      </c>
      <c r="D60" s="124">
        <v>0</v>
      </c>
      <c r="E60" s="124" t="s">
        <v>430</v>
      </c>
      <c r="F60" s="129">
        <f>SUM(G60:J60)</f>
        <v>0</v>
      </c>
      <c r="G60" s="124" t="s">
        <v>430</v>
      </c>
      <c r="H60" s="124" t="s">
        <v>430</v>
      </c>
      <c r="I60" s="124" t="s">
        <v>430</v>
      </c>
      <c r="J60" s="124" t="s">
        <v>430</v>
      </c>
      <c r="M60" s="202" t="e">
        <f t="shared" si="1"/>
        <v>#VALUE!</v>
      </c>
      <c r="N60" s="202" t="e">
        <f t="shared" si="0"/>
        <v>#VALUE!</v>
      </c>
    </row>
    <row r="61" spans="1:14" ht="20.100000000000001" customHeight="1">
      <c r="A61" s="9" t="s">
        <v>339</v>
      </c>
      <c r="B61" s="7">
        <v>3360</v>
      </c>
      <c r="C61" s="129" t="s">
        <v>430</v>
      </c>
      <c r="D61" s="129">
        <v>0</v>
      </c>
      <c r="E61" s="129" t="s">
        <v>430</v>
      </c>
      <c r="F61" s="129">
        <f t="shared" si="3"/>
        <v>0</v>
      </c>
      <c r="G61" s="129" t="s">
        <v>430</v>
      </c>
      <c r="H61" s="129" t="s">
        <v>430</v>
      </c>
      <c r="I61" s="129" t="s">
        <v>430</v>
      </c>
      <c r="J61" s="129" t="s">
        <v>430</v>
      </c>
      <c r="M61" s="202" t="e">
        <f t="shared" si="1"/>
        <v>#VALUE!</v>
      </c>
      <c r="N61" s="202" t="e">
        <f t="shared" si="0"/>
        <v>#VALUE!</v>
      </c>
    </row>
    <row r="62" spans="1:14" ht="20.100000000000001" customHeight="1">
      <c r="A62" s="9" t="s">
        <v>88</v>
      </c>
      <c r="B62" s="7">
        <v>3361</v>
      </c>
      <c r="C62" s="124" t="s">
        <v>430</v>
      </c>
      <c r="D62" s="124">
        <v>0</v>
      </c>
      <c r="E62" s="124" t="s">
        <v>430</v>
      </c>
      <c r="F62" s="129">
        <f t="shared" si="3"/>
        <v>0</v>
      </c>
      <c r="G62" s="124" t="s">
        <v>430</v>
      </c>
      <c r="H62" s="124" t="s">
        <v>430</v>
      </c>
      <c r="I62" s="124" t="s">
        <v>430</v>
      </c>
      <c r="J62" s="124" t="s">
        <v>430</v>
      </c>
      <c r="M62" s="202" t="e">
        <f t="shared" si="1"/>
        <v>#VALUE!</v>
      </c>
      <c r="N62" s="202" t="e">
        <f t="shared" si="0"/>
        <v>#VALUE!</v>
      </c>
    </row>
    <row r="63" spans="1:14" ht="20.100000000000001" customHeight="1">
      <c r="A63" s="9" t="s">
        <v>91</v>
      </c>
      <c r="B63" s="7">
        <v>3362</v>
      </c>
      <c r="C63" s="124" t="s">
        <v>430</v>
      </c>
      <c r="D63" s="124">
        <v>0</v>
      </c>
      <c r="E63" s="124" t="s">
        <v>430</v>
      </c>
      <c r="F63" s="129">
        <f t="shared" si="3"/>
        <v>0</v>
      </c>
      <c r="G63" s="124" t="s">
        <v>430</v>
      </c>
      <c r="H63" s="124" t="s">
        <v>430</v>
      </c>
      <c r="I63" s="124" t="s">
        <v>430</v>
      </c>
      <c r="J63" s="124" t="s">
        <v>430</v>
      </c>
      <c r="M63" s="202" t="e">
        <f t="shared" si="1"/>
        <v>#VALUE!</v>
      </c>
      <c r="N63" s="202" t="e">
        <f t="shared" si="0"/>
        <v>#VALUE!</v>
      </c>
    </row>
    <row r="64" spans="1:14" ht="20.100000000000001" customHeight="1">
      <c r="A64" s="9" t="s">
        <v>112</v>
      </c>
      <c r="B64" s="7">
        <v>3363</v>
      </c>
      <c r="C64" s="124" t="s">
        <v>430</v>
      </c>
      <c r="D64" s="124">
        <v>0</v>
      </c>
      <c r="E64" s="124" t="s">
        <v>430</v>
      </c>
      <c r="F64" s="129">
        <f t="shared" si="3"/>
        <v>0</v>
      </c>
      <c r="G64" s="124" t="s">
        <v>430</v>
      </c>
      <c r="H64" s="124" t="s">
        <v>430</v>
      </c>
      <c r="I64" s="124" t="s">
        <v>430</v>
      </c>
      <c r="J64" s="124" t="s">
        <v>430</v>
      </c>
      <c r="M64" s="202" t="e">
        <f t="shared" si="1"/>
        <v>#VALUE!</v>
      </c>
      <c r="N64" s="202" t="e">
        <f t="shared" si="0"/>
        <v>#VALUE!</v>
      </c>
    </row>
    <row r="65" spans="1:15" ht="20.100000000000001" customHeight="1">
      <c r="A65" s="9" t="s">
        <v>340</v>
      </c>
      <c r="B65" s="7">
        <v>3370</v>
      </c>
      <c r="C65" s="124" t="s">
        <v>430</v>
      </c>
      <c r="D65" s="124">
        <v>0</v>
      </c>
      <c r="E65" s="124" t="s">
        <v>430</v>
      </c>
      <c r="F65" s="129">
        <f>SUM(G65:J65)</f>
        <v>0</v>
      </c>
      <c r="G65" s="124" t="s">
        <v>430</v>
      </c>
      <c r="H65" s="124" t="s">
        <v>430</v>
      </c>
      <c r="I65" s="124" t="s">
        <v>430</v>
      </c>
      <c r="J65" s="124" t="s">
        <v>430</v>
      </c>
      <c r="M65" s="202" t="e">
        <f t="shared" si="1"/>
        <v>#VALUE!</v>
      </c>
      <c r="N65" s="202" t="e">
        <f t="shared" si="0"/>
        <v>#VALUE!</v>
      </c>
    </row>
    <row r="66" spans="1:15" ht="20.100000000000001" customHeight="1">
      <c r="A66" s="9" t="s">
        <v>406</v>
      </c>
      <c r="B66" s="10">
        <v>3380</v>
      </c>
      <c r="C66" s="124" t="s">
        <v>430</v>
      </c>
      <c r="D66" s="124">
        <v>0</v>
      </c>
      <c r="E66" s="124" t="s">
        <v>430</v>
      </c>
      <c r="F66" s="129">
        <f>SUM(G66:J66)</f>
        <v>0</v>
      </c>
      <c r="G66" s="124" t="s">
        <v>430</v>
      </c>
      <c r="H66" s="124" t="s">
        <v>430</v>
      </c>
      <c r="I66" s="124" t="s">
        <v>430</v>
      </c>
      <c r="J66" s="124" t="s">
        <v>430</v>
      </c>
      <c r="M66" s="202" t="e">
        <f t="shared" si="1"/>
        <v>#VALUE!</v>
      </c>
      <c r="N66" s="202" t="e">
        <f t="shared" si="0"/>
        <v>#VALUE!</v>
      </c>
    </row>
    <row r="67" spans="1:15" ht="20.100000000000001" customHeight="1">
      <c r="A67" s="11" t="s">
        <v>146</v>
      </c>
      <c r="B67" s="12">
        <v>3395</v>
      </c>
      <c r="C67" s="156">
        <f>SUM(C52,C59)</f>
        <v>0</v>
      </c>
      <c r="D67" s="156">
        <v>0</v>
      </c>
      <c r="E67" s="156">
        <f t="shared" ref="E67:J67" si="5">SUM(E52,E59)</f>
        <v>0</v>
      </c>
      <c r="F67" s="158">
        <f>SUM(G67:J67)</f>
        <v>0</v>
      </c>
      <c r="G67" s="156">
        <f t="shared" si="5"/>
        <v>0</v>
      </c>
      <c r="H67" s="156">
        <f t="shared" si="5"/>
        <v>0</v>
      </c>
      <c r="I67" s="156">
        <f t="shared" si="5"/>
        <v>0</v>
      </c>
      <c r="J67" s="156">
        <f t="shared" si="5"/>
        <v>0</v>
      </c>
      <c r="M67" s="202">
        <f t="shared" si="1"/>
        <v>0</v>
      </c>
      <c r="N67" s="202">
        <f t="shared" si="0"/>
        <v>0</v>
      </c>
    </row>
    <row r="68" spans="1:15" ht="20.100000000000001" customHeight="1">
      <c r="A68" s="161" t="s">
        <v>26</v>
      </c>
      <c r="B68" s="12">
        <v>3400</v>
      </c>
      <c r="C68" s="156">
        <f>SUM(C37,C50,C67)</f>
        <v>-36</v>
      </c>
      <c r="D68" s="156">
        <v>-40</v>
      </c>
      <c r="E68" s="156">
        <v>-45</v>
      </c>
      <c r="F68" s="156">
        <v>-41</v>
      </c>
      <c r="G68" s="156">
        <f t="shared" ref="G68:J68" si="6">SUM(G37,G50,G67)</f>
        <v>392</v>
      </c>
      <c r="H68" s="156">
        <f t="shared" si="6"/>
        <v>363</v>
      </c>
      <c r="I68" s="156">
        <f t="shared" si="6"/>
        <v>-113</v>
      </c>
      <c r="J68" s="156">
        <f t="shared" si="6"/>
        <v>-101</v>
      </c>
      <c r="M68" s="202">
        <f t="shared" si="1"/>
        <v>541</v>
      </c>
      <c r="N68" s="202">
        <f t="shared" si="0"/>
        <v>-582</v>
      </c>
    </row>
    <row r="69" spans="1:15" s="19" customFormat="1" ht="20.100000000000001" customHeight="1">
      <c r="A69" s="9" t="s">
        <v>273</v>
      </c>
      <c r="B69" s="10">
        <v>3405</v>
      </c>
      <c r="C69" s="124">
        <v>55</v>
      </c>
      <c r="D69" s="124">
        <v>55</v>
      </c>
      <c r="E69" s="124">
        <v>180</v>
      </c>
      <c r="F69" s="124">
        <v>135</v>
      </c>
      <c r="G69" s="124">
        <f>F69</f>
        <v>135</v>
      </c>
      <c r="H69" s="124"/>
      <c r="I69" s="124"/>
      <c r="J69" s="124"/>
      <c r="M69" s="202">
        <f t="shared" si="1"/>
        <v>135</v>
      </c>
      <c r="N69" s="202">
        <f t="shared" si="0"/>
        <v>0</v>
      </c>
      <c r="O69" s="203"/>
    </row>
    <row r="70" spans="1:15" s="19" customFormat="1" ht="20.100000000000001" customHeight="1">
      <c r="A70" s="104" t="s">
        <v>149</v>
      </c>
      <c r="B70" s="10">
        <v>3410</v>
      </c>
      <c r="C70" s="124"/>
      <c r="D70" s="124">
        <v>0</v>
      </c>
      <c r="E70" s="124"/>
      <c r="F70" s="129">
        <f>SUM(G70:J70)</f>
        <v>0</v>
      </c>
      <c r="G70" s="124"/>
      <c r="H70" s="124"/>
      <c r="I70" s="124"/>
      <c r="J70" s="124"/>
      <c r="M70" s="202">
        <f t="shared" si="1"/>
        <v>0</v>
      </c>
      <c r="N70" s="202">
        <f t="shared" si="0"/>
        <v>0</v>
      </c>
      <c r="O70" s="203"/>
    </row>
    <row r="71" spans="1:15" s="19" customFormat="1" ht="20.100000000000001" customHeight="1">
      <c r="A71" s="9" t="s">
        <v>276</v>
      </c>
      <c r="B71" s="10">
        <v>3415</v>
      </c>
      <c r="C71" s="157">
        <f>SUM(C69,C68,C70)</f>
        <v>19</v>
      </c>
      <c r="D71" s="157">
        <v>15</v>
      </c>
      <c r="E71" s="157">
        <f>SUM(E69,E68,E70)</f>
        <v>135</v>
      </c>
      <c r="F71" s="157">
        <f>SUM(F69,F68,F70)</f>
        <v>94</v>
      </c>
      <c r="G71" s="157">
        <f t="shared" ref="G71:J71" si="7">SUM(G69,G68,G70)</f>
        <v>527</v>
      </c>
      <c r="H71" s="157">
        <f t="shared" si="7"/>
        <v>363</v>
      </c>
      <c r="I71" s="157">
        <f t="shared" si="7"/>
        <v>-113</v>
      </c>
      <c r="J71" s="157">
        <f t="shared" si="7"/>
        <v>-101</v>
      </c>
      <c r="M71" s="202">
        <f t="shared" si="1"/>
        <v>676</v>
      </c>
      <c r="N71" s="202">
        <f>F71-M71</f>
        <v>-582</v>
      </c>
      <c r="O71" s="203"/>
    </row>
    <row r="72" spans="1:15" s="19" customFormat="1" ht="20.100000000000001" customHeight="1">
      <c r="A72" s="2"/>
      <c r="B72" s="39"/>
      <c r="C72" s="42"/>
      <c r="D72" s="40"/>
      <c r="E72" s="40"/>
      <c r="F72" s="22"/>
      <c r="G72" s="40"/>
      <c r="H72" s="40"/>
      <c r="I72" s="40"/>
      <c r="J72" s="40"/>
      <c r="M72" s="203"/>
      <c r="N72" s="202"/>
      <c r="O72" s="203"/>
    </row>
    <row r="73" spans="1:15" s="19" customFormat="1" ht="20.100000000000001" customHeight="1">
      <c r="A73" s="2"/>
      <c r="B73" s="39"/>
      <c r="C73" s="42"/>
      <c r="D73" s="40"/>
      <c r="E73" s="40"/>
      <c r="F73" s="22"/>
      <c r="G73" s="40"/>
      <c r="H73" s="40"/>
      <c r="I73" s="40"/>
      <c r="J73" s="40"/>
      <c r="M73" s="203"/>
      <c r="N73" s="203"/>
      <c r="O73" s="203"/>
    </row>
    <row r="74" spans="1:15" s="19" customFormat="1" ht="20.100000000000001" customHeight="1">
      <c r="A74" s="2"/>
      <c r="B74" s="39"/>
      <c r="C74" s="42"/>
      <c r="D74" s="40"/>
      <c r="E74" s="40"/>
      <c r="F74" s="22"/>
      <c r="G74" s="40"/>
      <c r="H74" s="40"/>
      <c r="I74" s="40"/>
      <c r="J74" s="40"/>
      <c r="M74" s="203"/>
      <c r="N74" s="203"/>
      <c r="O74" s="203"/>
    </row>
    <row r="75" spans="1:15" s="3" customFormat="1" ht="20.100000000000001" customHeight="1">
      <c r="A75" s="68" t="s">
        <v>462</v>
      </c>
      <c r="B75" s="1"/>
      <c r="C75" s="218" t="s">
        <v>101</v>
      </c>
      <c r="D75" s="219"/>
      <c r="E75" s="219"/>
      <c r="F75" s="219"/>
      <c r="G75" s="16"/>
      <c r="H75" s="220" t="s">
        <v>464</v>
      </c>
      <c r="I75" s="216"/>
      <c r="J75" s="216"/>
      <c r="M75" s="204"/>
      <c r="N75" s="204"/>
      <c r="O75" s="204"/>
    </row>
    <row r="76" spans="1:15" ht="20.100000000000001" customHeight="1">
      <c r="A76" s="88" t="s">
        <v>227</v>
      </c>
      <c r="B76" s="3"/>
      <c r="C76" s="216" t="s">
        <v>77</v>
      </c>
      <c r="D76" s="216"/>
      <c r="E76" s="216"/>
      <c r="F76" s="216"/>
      <c r="G76" s="32"/>
      <c r="H76" s="217" t="s">
        <v>97</v>
      </c>
      <c r="I76" s="217"/>
      <c r="J76" s="217"/>
    </row>
    <row r="77" spans="1:15">
      <c r="C77" s="5"/>
    </row>
    <row r="78" spans="1:15">
      <c r="C78" s="5"/>
    </row>
    <row r="79" spans="1:15">
      <c r="C79" s="5"/>
    </row>
    <row r="80" spans="1:15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</sheetData>
  <mergeCells count="12">
    <mergeCell ref="C76:F76"/>
    <mergeCell ref="H76:J76"/>
    <mergeCell ref="C75:F75"/>
    <mergeCell ref="H75:J75"/>
    <mergeCell ref="A1:J1"/>
    <mergeCell ref="A3:A4"/>
    <mergeCell ref="B3:B4"/>
    <mergeCell ref="C3:C4"/>
    <mergeCell ref="D3:D4"/>
    <mergeCell ref="E3:E4"/>
    <mergeCell ref="F3:F4"/>
    <mergeCell ref="G3:J3"/>
  </mergeCells>
  <phoneticPr fontId="3" type="noConversion"/>
  <pageMargins left="1.1811023622047245" right="0.39370078740157483" top="0.78740157480314965" bottom="0.78740157480314965" header="0.31496062992125984" footer="0.51181102362204722"/>
  <pageSetup paperSize="9" scale="54" orientation="landscape" r:id="rId1"/>
  <headerFooter alignWithMargins="0">
    <oddHeader>&amp;C&amp;"Times New Roman,обычный"&amp;14 
9&amp;R&amp;"Times New Roman,обычный"&amp;14
Продовження додатка 1
Таблиця 3</oddHeader>
  </headerFooter>
  <rowBreaks count="1" manualBreakCount="1">
    <brk id="37" max="9" man="1"/>
  </rowBreaks>
  <ignoredErrors>
    <ignoredError sqref="F59 F39 F44 F50 F54 F61 F52 F67" formula="1"/>
    <ignoredError sqref="C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Q183"/>
  <sheetViews>
    <sheetView zoomScale="75" zoomScaleSheetLayoutView="50" workbookViewId="0">
      <selection activeCell="I13" sqref="I13"/>
    </sheetView>
  </sheetViews>
  <sheetFormatPr defaultRowHeight="18.75"/>
  <cols>
    <col min="1" max="1" width="80.140625" style="3" customWidth="1"/>
    <col min="2" max="2" width="9.85546875" style="29" customWidth="1"/>
    <col min="3" max="5" width="19.42578125" style="29" customWidth="1"/>
    <col min="6" max="10" width="19.42578125" style="3" customWidth="1"/>
    <col min="11" max="11" width="9.5703125" style="3" customWidth="1"/>
    <col min="12" max="12" width="9.85546875" style="3" customWidth="1"/>
    <col min="13" max="16384" width="9.140625" style="3"/>
  </cols>
  <sheetData>
    <row r="1" spans="1:17">
      <c r="A1" s="245" t="s">
        <v>180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7">
      <c r="A2" s="268"/>
      <c r="B2" s="268"/>
      <c r="C2" s="268"/>
      <c r="D2" s="268"/>
      <c r="E2" s="268"/>
      <c r="F2" s="268"/>
      <c r="G2" s="268"/>
      <c r="H2" s="268"/>
      <c r="I2" s="268"/>
      <c r="J2" s="268"/>
    </row>
    <row r="3" spans="1:17" ht="43.5" customHeight="1">
      <c r="A3" s="248" t="s">
        <v>212</v>
      </c>
      <c r="B3" s="249" t="s">
        <v>11</v>
      </c>
      <c r="C3" s="249" t="s">
        <v>25</v>
      </c>
      <c r="D3" s="249" t="s">
        <v>29</v>
      </c>
      <c r="E3" s="255" t="s">
        <v>147</v>
      </c>
      <c r="F3" s="249" t="s">
        <v>15</v>
      </c>
      <c r="G3" s="249" t="s">
        <v>160</v>
      </c>
      <c r="H3" s="249"/>
      <c r="I3" s="249"/>
      <c r="J3" s="249"/>
    </row>
    <row r="4" spans="1:17" ht="56.25" customHeight="1">
      <c r="A4" s="248"/>
      <c r="B4" s="249"/>
      <c r="C4" s="249"/>
      <c r="D4" s="249"/>
      <c r="E4" s="255"/>
      <c r="F4" s="249"/>
      <c r="G4" s="17" t="s">
        <v>161</v>
      </c>
      <c r="H4" s="17" t="s">
        <v>162</v>
      </c>
      <c r="I4" s="17" t="s">
        <v>163</v>
      </c>
      <c r="J4" s="17" t="s">
        <v>66</v>
      </c>
    </row>
    <row r="5" spans="1:17">
      <c r="A5" s="7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</row>
    <row r="6" spans="1:17" s="6" customFormat="1" ht="42.75" customHeight="1">
      <c r="A6" s="11" t="s">
        <v>81</v>
      </c>
      <c r="B6" s="105">
        <v>4000</v>
      </c>
      <c r="C6" s="158">
        <f>SUM(C7:C12)</f>
        <v>0</v>
      </c>
      <c r="D6" s="158">
        <f>SUM(D7:D12)</f>
        <v>0</v>
      </c>
      <c r="E6" s="158">
        <f>SUM(E7:E12)</f>
        <v>0</v>
      </c>
      <c r="F6" s="158">
        <f>F8+F11+F12</f>
        <v>0</v>
      </c>
      <c r="G6" s="158">
        <f>G8+G11</f>
        <v>0</v>
      </c>
      <c r="H6" s="158">
        <f>H8+H11</f>
        <v>0</v>
      </c>
      <c r="I6" s="158">
        <f>SUM(I7:I12)</f>
        <v>0</v>
      </c>
      <c r="J6" s="158">
        <f>SUM(J7:J12)</f>
        <v>0</v>
      </c>
    </row>
    <row r="7" spans="1:17" ht="20.100000000000001" customHeight="1">
      <c r="A7" s="9" t="s">
        <v>1</v>
      </c>
      <c r="B7" s="106" t="s">
        <v>186</v>
      </c>
      <c r="C7" s="124" t="s">
        <v>430</v>
      </c>
      <c r="D7" s="124"/>
      <c r="E7" s="124" t="s">
        <v>430</v>
      </c>
      <c r="F7" s="124">
        <f t="shared" ref="F7:F10" si="0">SUM(G7:J7)</f>
        <v>0</v>
      </c>
      <c r="G7" s="124"/>
      <c r="H7" s="124"/>
      <c r="I7" s="124"/>
      <c r="J7" s="124"/>
    </row>
    <row r="8" spans="1:17" ht="20.100000000000001" customHeight="1">
      <c r="A8" s="9" t="s">
        <v>2</v>
      </c>
      <c r="B8" s="105">
        <v>4020</v>
      </c>
      <c r="C8" s="124" t="s">
        <v>430</v>
      </c>
      <c r="D8" s="124">
        <v>0</v>
      </c>
      <c r="E8" s="124" t="s">
        <v>430</v>
      </c>
      <c r="F8" s="124">
        <v>0</v>
      </c>
      <c r="G8" s="124">
        <v>0</v>
      </c>
      <c r="H8" s="124"/>
      <c r="I8" s="124" t="s">
        <v>430</v>
      </c>
      <c r="J8" s="124" t="s">
        <v>430</v>
      </c>
      <c r="Q8" s="25"/>
    </row>
    <row r="9" spans="1:17" ht="20.100000000000001" customHeight="1">
      <c r="A9" s="9" t="s">
        <v>24</v>
      </c>
      <c r="B9" s="106">
        <v>4030</v>
      </c>
      <c r="C9" s="124"/>
      <c r="D9" s="124"/>
      <c r="E9" s="124"/>
      <c r="F9" s="124">
        <f t="shared" si="0"/>
        <v>0</v>
      </c>
      <c r="G9" s="124"/>
      <c r="H9" s="124"/>
      <c r="I9" s="124"/>
      <c r="J9" s="124"/>
      <c r="P9" s="25"/>
    </row>
    <row r="10" spans="1:17" ht="20.100000000000001" customHeight="1">
      <c r="A10" s="9" t="s">
        <v>3</v>
      </c>
      <c r="B10" s="105">
        <v>4040</v>
      </c>
      <c r="C10" s="124"/>
      <c r="D10" s="124">
        <v>0</v>
      </c>
      <c r="E10" s="124"/>
      <c r="F10" s="124">
        <f t="shared" si="0"/>
        <v>0</v>
      </c>
      <c r="G10" s="124"/>
      <c r="H10" s="124"/>
      <c r="I10" s="124"/>
      <c r="J10" s="124"/>
    </row>
    <row r="11" spans="1:17" ht="37.5">
      <c r="A11" s="9" t="s">
        <v>62</v>
      </c>
      <c r="B11" s="106">
        <v>4050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  <c r="H11" s="124"/>
      <c r="I11" s="124">
        <v>0</v>
      </c>
      <c r="J11" s="124">
        <v>0</v>
      </c>
    </row>
    <row r="12" spans="1:17">
      <c r="A12" s="9" t="s">
        <v>341</v>
      </c>
      <c r="B12" s="155">
        <v>4060</v>
      </c>
      <c r="C12" s="124" t="s">
        <v>430</v>
      </c>
      <c r="D12" s="124">
        <v>0</v>
      </c>
      <c r="E12" s="124" t="s">
        <v>430</v>
      </c>
      <c r="F12" s="124">
        <v>0</v>
      </c>
      <c r="G12" s="124"/>
      <c r="H12" s="124">
        <v>0</v>
      </c>
      <c r="I12" s="124">
        <v>0</v>
      </c>
      <c r="J12" s="124"/>
    </row>
    <row r="13" spans="1:17" ht="20.100000000000001" customHeight="1">
      <c r="B13" s="3"/>
      <c r="C13" s="3"/>
      <c r="D13" s="3"/>
      <c r="E13" s="3"/>
      <c r="F13" s="94"/>
      <c r="G13" s="94"/>
      <c r="H13" s="94"/>
      <c r="I13" s="94"/>
      <c r="J13" s="94"/>
    </row>
    <row r="14" spans="1:17" ht="20.100000000000001" customHeight="1">
      <c r="B14" s="3"/>
      <c r="C14" s="3"/>
      <c r="D14" s="3"/>
      <c r="E14" s="3"/>
      <c r="F14" s="94"/>
      <c r="G14" s="94"/>
      <c r="H14" s="94"/>
      <c r="I14" s="94"/>
      <c r="J14" s="94"/>
    </row>
    <row r="15" spans="1:17" s="2" customFormat="1" ht="20.100000000000001" customHeight="1">
      <c r="A15" s="5"/>
      <c r="C15" s="3"/>
      <c r="D15" s="3"/>
      <c r="E15" s="3"/>
      <c r="F15" s="3"/>
      <c r="G15" s="3"/>
      <c r="H15" s="3"/>
      <c r="I15" s="3"/>
      <c r="J15" s="3"/>
      <c r="K15" s="3"/>
    </row>
    <row r="16" spans="1:17" ht="20.100000000000001" customHeight="1">
      <c r="A16" s="68" t="s">
        <v>458</v>
      </c>
      <c r="B16" s="1"/>
      <c r="C16" s="218" t="s">
        <v>101</v>
      </c>
      <c r="D16" s="219"/>
      <c r="E16" s="219"/>
      <c r="F16" s="219"/>
      <c r="G16" s="16"/>
      <c r="H16" s="220" t="s">
        <v>464</v>
      </c>
      <c r="I16" s="220"/>
      <c r="J16" s="220"/>
    </row>
    <row r="17" spans="1:10" s="2" customFormat="1" ht="20.100000000000001" customHeight="1">
      <c r="A17" s="29" t="s">
        <v>76</v>
      </c>
      <c r="B17" s="3"/>
      <c r="C17" s="216" t="s">
        <v>77</v>
      </c>
      <c r="D17" s="216"/>
      <c r="E17" s="216"/>
      <c r="F17" s="216"/>
      <c r="G17" s="32"/>
      <c r="H17" s="217" t="s">
        <v>97</v>
      </c>
      <c r="I17" s="217"/>
      <c r="J17" s="217"/>
    </row>
    <row r="18" spans="1:10">
      <c r="A18" s="60"/>
    </row>
    <row r="19" spans="1:10">
      <c r="A19" s="60"/>
    </row>
    <row r="20" spans="1:10">
      <c r="A20" s="60"/>
    </row>
    <row r="21" spans="1:10">
      <c r="A21" s="60"/>
    </row>
    <row r="22" spans="1:10">
      <c r="A22" s="60"/>
    </row>
    <row r="23" spans="1:10">
      <c r="A23" s="60"/>
    </row>
    <row r="24" spans="1:10">
      <c r="A24" s="60"/>
    </row>
    <row r="25" spans="1:10">
      <c r="A25" s="60"/>
    </row>
    <row r="26" spans="1:10">
      <c r="A26" s="60"/>
    </row>
    <row r="27" spans="1:10">
      <c r="A27" s="60"/>
    </row>
    <row r="28" spans="1:10">
      <c r="A28" s="60"/>
    </row>
    <row r="29" spans="1:10">
      <c r="A29" s="60"/>
    </row>
    <row r="30" spans="1:10">
      <c r="A30" s="60"/>
    </row>
    <row r="31" spans="1:10">
      <c r="A31" s="60"/>
    </row>
    <row r="32" spans="1:10">
      <c r="A32" s="60"/>
    </row>
    <row r="33" spans="1:1">
      <c r="A33" s="60"/>
    </row>
    <row r="34" spans="1:1">
      <c r="A34" s="60"/>
    </row>
    <row r="35" spans="1:1">
      <c r="A35" s="60"/>
    </row>
    <row r="36" spans="1:1">
      <c r="A36" s="60"/>
    </row>
    <row r="37" spans="1:1">
      <c r="A37" s="60"/>
    </row>
    <row r="38" spans="1:1">
      <c r="A38" s="60"/>
    </row>
    <row r="39" spans="1:1">
      <c r="A39" s="60"/>
    </row>
    <row r="40" spans="1:1">
      <c r="A40" s="60"/>
    </row>
    <row r="41" spans="1:1">
      <c r="A41" s="60"/>
    </row>
    <row r="42" spans="1:1">
      <c r="A42" s="60"/>
    </row>
    <row r="43" spans="1:1">
      <c r="A43" s="60"/>
    </row>
    <row r="44" spans="1:1">
      <c r="A44" s="60"/>
    </row>
    <row r="45" spans="1:1">
      <c r="A45" s="60"/>
    </row>
    <row r="46" spans="1:1">
      <c r="A46" s="60"/>
    </row>
    <row r="47" spans="1:1">
      <c r="A47" s="60"/>
    </row>
    <row r="48" spans="1:1">
      <c r="A48" s="60"/>
    </row>
    <row r="49" spans="1:1">
      <c r="A49" s="60"/>
    </row>
    <row r="50" spans="1:1">
      <c r="A50" s="60"/>
    </row>
    <row r="51" spans="1:1">
      <c r="A51" s="60"/>
    </row>
    <row r="52" spans="1:1">
      <c r="A52" s="60"/>
    </row>
    <row r="53" spans="1:1">
      <c r="A53" s="60"/>
    </row>
    <row r="54" spans="1:1">
      <c r="A54" s="60"/>
    </row>
    <row r="55" spans="1:1">
      <c r="A55" s="60"/>
    </row>
    <row r="56" spans="1:1">
      <c r="A56" s="60"/>
    </row>
    <row r="57" spans="1:1">
      <c r="A57" s="60"/>
    </row>
    <row r="58" spans="1:1">
      <c r="A58" s="60"/>
    </row>
    <row r="59" spans="1:1">
      <c r="A59" s="60"/>
    </row>
    <row r="60" spans="1:1">
      <c r="A60" s="60"/>
    </row>
    <row r="61" spans="1:1">
      <c r="A61" s="60"/>
    </row>
    <row r="62" spans="1:1">
      <c r="A62" s="60"/>
    </row>
    <row r="63" spans="1:1">
      <c r="A63" s="60"/>
    </row>
    <row r="64" spans="1:1">
      <c r="A64" s="60"/>
    </row>
    <row r="65" spans="1:1">
      <c r="A65" s="60"/>
    </row>
    <row r="66" spans="1:1">
      <c r="A66" s="60"/>
    </row>
    <row r="67" spans="1:1">
      <c r="A67" s="60"/>
    </row>
    <row r="68" spans="1:1">
      <c r="A68" s="60"/>
    </row>
    <row r="69" spans="1:1">
      <c r="A69" s="60"/>
    </row>
    <row r="70" spans="1:1">
      <c r="A70" s="60"/>
    </row>
    <row r="71" spans="1:1">
      <c r="A71" s="60"/>
    </row>
    <row r="72" spans="1:1">
      <c r="A72" s="60"/>
    </row>
    <row r="73" spans="1:1">
      <c r="A73" s="60"/>
    </row>
    <row r="74" spans="1:1">
      <c r="A74" s="60"/>
    </row>
    <row r="75" spans="1:1">
      <c r="A75" s="60"/>
    </row>
    <row r="76" spans="1:1">
      <c r="A76" s="60"/>
    </row>
    <row r="77" spans="1:1">
      <c r="A77" s="60"/>
    </row>
    <row r="78" spans="1:1">
      <c r="A78" s="60"/>
    </row>
    <row r="79" spans="1:1">
      <c r="A79" s="60"/>
    </row>
    <row r="80" spans="1:1">
      <c r="A80" s="60"/>
    </row>
    <row r="81" spans="1:1">
      <c r="A81" s="60"/>
    </row>
    <row r="82" spans="1:1">
      <c r="A82" s="60"/>
    </row>
    <row r="83" spans="1:1">
      <c r="A83" s="60"/>
    </row>
    <row r="84" spans="1:1">
      <c r="A84" s="60"/>
    </row>
    <row r="85" spans="1:1">
      <c r="A85" s="60"/>
    </row>
    <row r="86" spans="1:1">
      <c r="A86" s="60"/>
    </row>
    <row r="87" spans="1:1">
      <c r="A87" s="60"/>
    </row>
    <row r="88" spans="1:1">
      <c r="A88" s="60"/>
    </row>
    <row r="89" spans="1:1">
      <c r="A89" s="60"/>
    </row>
    <row r="90" spans="1:1">
      <c r="A90" s="60"/>
    </row>
    <row r="91" spans="1:1">
      <c r="A91" s="60"/>
    </row>
    <row r="92" spans="1:1">
      <c r="A92" s="60"/>
    </row>
    <row r="93" spans="1:1">
      <c r="A93" s="60"/>
    </row>
    <row r="94" spans="1:1">
      <c r="A94" s="60"/>
    </row>
    <row r="95" spans="1:1">
      <c r="A95" s="60"/>
    </row>
    <row r="96" spans="1:1">
      <c r="A96" s="60"/>
    </row>
    <row r="97" spans="1:1">
      <c r="A97" s="60"/>
    </row>
    <row r="98" spans="1:1">
      <c r="A98" s="60"/>
    </row>
    <row r="99" spans="1:1">
      <c r="A99" s="60"/>
    </row>
    <row r="100" spans="1:1">
      <c r="A100" s="60"/>
    </row>
    <row r="101" spans="1:1">
      <c r="A101" s="60"/>
    </row>
    <row r="102" spans="1:1">
      <c r="A102" s="60"/>
    </row>
    <row r="103" spans="1:1">
      <c r="A103" s="60"/>
    </row>
    <row r="104" spans="1:1">
      <c r="A104" s="60"/>
    </row>
    <row r="105" spans="1:1">
      <c r="A105" s="60"/>
    </row>
    <row r="106" spans="1:1">
      <c r="A106" s="60"/>
    </row>
    <row r="107" spans="1:1">
      <c r="A107" s="60"/>
    </row>
    <row r="108" spans="1:1">
      <c r="A108" s="60"/>
    </row>
    <row r="109" spans="1:1">
      <c r="A109" s="60"/>
    </row>
    <row r="110" spans="1:1">
      <c r="A110" s="60"/>
    </row>
    <row r="111" spans="1:1">
      <c r="A111" s="60"/>
    </row>
    <row r="112" spans="1:1">
      <c r="A112" s="60"/>
    </row>
    <row r="113" spans="1:1">
      <c r="A113" s="60"/>
    </row>
    <row r="114" spans="1:1">
      <c r="A114" s="60"/>
    </row>
    <row r="115" spans="1:1">
      <c r="A115" s="60"/>
    </row>
    <row r="116" spans="1:1">
      <c r="A116" s="60"/>
    </row>
    <row r="117" spans="1:1">
      <c r="A117" s="60"/>
    </row>
    <row r="118" spans="1:1">
      <c r="A118" s="60"/>
    </row>
    <row r="119" spans="1:1">
      <c r="A119" s="60"/>
    </row>
    <row r="120" spans="1:1">
      <c r="A120" s="60"/>
    </row>
    <row r="121" spans="1:1">
      <c r="A121" s="60"/>
    </row>
    <row r="122" spans="1:1">
      <c r="A122" s="60"/>
    </row>
    <row r="123" spans="1:1">
      <c r="A123" s="60"/>
    </row>
    <row r="124" spans="1:1">
      <c r="A124" s="60"/>
    </row>
    <row r="125" spans="1:1">
      <c r="A125" s="60"/>
    </row>
    <row r="126" spans="1:1">
      <c r="A126" s="60"/>
    </row>
    <row r="127" spans="1:1">
      <c r="A127" s="60"/>
    </row>
    <row r="128" spans="1:1">
      <c r="A128" s="60"/>
    </row>
    <row r="129" spans="1:1">
      <c r="A129" s="60"/>
    </row>
    <row r="130" spans="1:1">
      <c r="A130" s="60"/>
    </row>
    <row r="131" spans="1:1">
      <c r="A131" s="60"/>
    </row>
    <row r="132" spans="1:1">
      <c r="A132" s="60"/>
    </row>
    <row r="133" spans="1:1">
      <c r="A133" s="60"/>
    </row>
    <row r="134" spans="1:1">
      <c r="A134" s="60"/>
    </row>
    <row r="135" spans="1:1">
      <c r="A135" s="60"/>
    </row>
    <row r="136" spans="1:1">
      <c r="A136" s="60"/>
    </row>
    <row r="137" spans="1:1">
      <c r="A137" s="60"/>
    </row>
    <row r="138" spans="1:1">
      <c r="A138" s="60"/>
    </row>
    <row r="139" spans="1:1">
      <c r="A139" s="60"/>
    </row>
    <row r="140" spans="1:1">
      <c r="A140" s="60"/>
    </row>
    <row r="141" spans="1:1">
      <c r="A141" s="60"/>
    </row>
    <row r="142" spans="1:1">
      <c r="A142" s="60"/>
    </row>
    <row r="143" spans="1:1">
      <c r="A143" s="60"/>
    </row>
    <row r="144" spans="1:1">
      <c r="A144" s="60"/>
    </row>
    <row r="145" spans="1:1">
      <c r="A145" s="60"/>
    </row>
    <row r="146" spans="1:1">
      <c r="A146" s="60"/>
    </row>
    <row r="147" spans="1:1">
      <c r="A147" s="60"/>
    </row>
    <row r="148" spans="1:1">
      <c r="A148" s="60"/>
    </row>
    <row r="149" spans="1:1">
      <c r="A149" s="60"/>
    </row>
    <row r="150" spans="1:1">
      <c r="A150" s="60"/>
    </row>
    <row r="151" spans="1:1">
      <c r="A151" s="60"/>
    </row>
    <row r="152" spans="1:1">
      <c r="A152" s="60"/>
    </row>
    <row r="153" spans="1:1">
      <c r="A153" s="60"/>
    </row>
    <row r="154" spans="1:1">
      <c r="A154" s="60"/>
    </row>
    <row r="155" spans="1:1">
      <c r="A155" s="60"/>
    </row>
    <row r="156" spans="1:1">
      <c r="A156" s="60"/>
    </row>
    <row r="157" spans="1:1">
      <c r="A157" s="60"/>
    </row>
    <row r="158" spans="1:1">
      <c r="A158" s="60"/>
    </row>
    <row r="159" spans="1:1">
      <c r="A159" s="60"/>
    </row>
    <row r="160" spans="1:1">
      <c r="A160" s="60"/>
    </row>
    <row r="161" spans="1:1">
      <c r="A161" s="60"/>
    </row>
    <row r="162" spans="1:1">
      <c r="A162" s="60"/>
    </row>
    <row r="163" spans="1:1">
      <c r="A163" s="60"/>
    </row>
    <row r="164" spans="1:1">
      <c r="A164" s="60"/>
    </row>
    <row r="165" spans="1:1">
      <c r="A165" s="60"/>
    </row>
    <row r="166" spans="1:1">
      <c r="A166" s="60"/>
    </row>
    <row r="167" spans="1:1">
      <c r="A167" s="60"/>
    </row>
    <row r="168" spans="1:1">
      <c r="A168" s="60"/>
    </row>
    <row r="169" spans="1:1">
      <c r="A169" s="60"/>
    </row>
    <row r="170" spans="1:1">
      <c r="A170" s="60"/>
    </row>
    <row r="171" spans="1:1">
      <c r="A171" s="60"/>
    </row>
    <row r="172" spans="1:1">
      <c r="A172" s="60"/>
    </row>
    <row r="173" spans="1:1">
      <c r="A173" s="60"/>
    </row>
    <row r="174" spans="1:1">
      <c r="A174" s="60"/>
    </row>
    <row r="175" spans="1:1">
      <c r="A175" s="60"/>
    </row>
    <row r="176" spans="1:1">
      <c r="A176" s="60"/>
    </row>
    <row r="177" spans="1:1">
      <c r="A177" s="60"/>
    </row>
    <row r="178" spans="1:1">
      <c r="A178" s="60"/>
    </row>
    <row r="179" spans="1:1">
      <c r="A179" s="60"/>
    </row>
    <row r="180" spans="1:1">
      <c r="A180" s="60"/>
    </row>
    <row r="181" spans="1:1">
      <c r="A181" s="60"/>
    </row>
    <row r="182" spans="1:1">
      <c r="A182" s="60"/>
    </row>
    <row r="183" spans="1:1">
      <c r="A183" s="60"/>
    </row>
  </sheetData>
  <mergeCells count="13">
    <mergeCell ref="C17:F17"/>
    <mergeCell ref="H17:J17"/>
    <mergeCell ref="A3:A4"/>
    <mergeCell ref="A1:J1"/>
    <mergeCell ref="B3:B4"/>
    <mergeCell ref="C3:C4"/>
    <mergeCell ref="D3:D4"/>
    <mergeCell ref="A2:J2"/>
    <mergeCell ref="F3:F4"/>
    <mergeCell ref="G3:J3"/>
    <mergeCell ref="E3:E4"/>
    <mergeCell ref="C16:F16"/>
    <mergeCell ref="H16:J16"/>
  </mergeCells>
  <phoneticPr fontId="0" type="noConversion"/>
  <pageMargins left="1.1811023622047245" right="0.39370078740157483" top="0.78740157480314965" bottom="0.78740157480314965" header="0.39370078740157483" footer="0.31496062992125984"/>
  <pageSetup paperSize="9" scale="53" firstPageNumber="9" orientation="landscape" useFirstPageNumber="1" r:id="rId1"/>
  <headerFooter alignWithMargins="0">
    <oddHeader>&amp;C&amp;"Times New Roman,обычный"&amp;14 11&amp;R&amp;"Times New Roman,обычный"&amp;14
Продовження додатка 1 
Таблиця 4</oddHeader>
  </headerFooter>
  <ignoredErrors>
    <ignoredError sqref="B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J26"/>
  <sheetViews>
    <sheetView topLeftCell="A13" zoomScale="75" zoomScaleNormal="75" zoomScaleSheetLayoutView="75" workbookViewId="0">
      <selection activeCell="E45" sqref="E45"/>
    </sheetView>
  </sheetViews>
  <sheetFormatPr defaultRowHeight="12.75"/>
  <cols>
    <col min="1" max="1" width="94.28515625" style="37" customWidth="1"/>
    <col min="2" max="2" width="19.42578125" style="37" customWidth="1"/>
    <col min="3" max="3" width="25" style="37" customWidth="1"/>
    <col min="4" max="4" width="20.7109375" style="37" customWidth="1"/>
    <col min="5" max="5" width="22.140625" style="37" customWidth="1"/>
    <col min="6" max="6" width="21" style="37" customWidth="1"/>
    <col min="7" max="7" width="24.42578125" style="37" customWidth="1"/>
    <col min="8" max="8" width="91.85546875" style="37" customWidth="1"/>
    <col min="9" max="9" width="9.5703125" style="37" customWidth="1"/>
    <col min="10" max="16384" width="9.140625" style="37"/>
  </cols>
  <sheetData>
    <row r="1" spans="1:8" ht="25.5" customHeight="1">
      <c r="A1" s="269" t="s">
        <v>182</v>
      </c>
      <c r="B1" s="269"/>
      <c r="C1" s="269"/>
      <c r="D1" s="269"/>
      <c r="E1" s="269"/>
      <c r="F1" s="269"/>
      <c r="G1" s="269"/>
      <c r="H1" s="269"/>
    </row>
    <row r="2" spans="1:8" ht="16.5" customHeight="1"/>
    <row r="3" spans="1:8" ht="45" customHeight="1">
      <c r="A3" s="270" t="s">
        <v>212</v>
      </c>
      <c r="B3" s="270" t="s">
        <v>0</v>
      </c>
      <c r="C3" s="270" t="s">
        <v>95</v>
      </c>
      <c r="D3" s="230" t="s">
        <v>25</v>
      </c>
      <c r="E3" s="230" t="s">
        <v>29</v>
      </c>
      <c r="F3" s="228" t="s">
        <v>147</v>
      </c>
      <c r="G3" s="230" t="s">
        <v>127</v>
      </c>
      <c r="H3" s="270" t="s">
        <v>96</v>
      </c>
    </row>
    <row r="4" spans="1:8" ht="52.5" customHeight="1">
      <c r="A4" s="271"/>
      <c r="B4" s="271"/>
      <c r="C4" s="271"/>
      <c r="D4" s="231"/>
      <c r="E4" s="231"/>
      <c r="F4" s="229"/>
      <c r="G4" s="231"/>
      <c r="H4" s="271"/>
    </row>
    <row r="5" spans="1:8" s="75" customFormat="1" ht="18" customHeight="1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</row>
    <row r="6" spans="1:8" s="75" customFormat="1" ht="20.100000000000001" customHeight="1">
      <c r="A6" s="74" t="s">
        <v>157</v>
      </c>
      <c r="B6" s="74"/>
      <c r="C6" s="48"/>
      <c r="D6" s="48"/>
      <c r="E6" s="48"/>
      <c r="F6" s="48"/>
      <c r="G6" s="48"/>
      <c r="H6" s="48"/>
    </row>
    <row r="7" spans="1:8" ht="56.25">
      <c r="A7" s="9" t="s">
        <v>424</v>
      </c>
      <c r="B7" s="8">
        <v>5000</v>
      </c>
      <c r="C7" s="108" t="s">
        <v>246</v>
      </c>
      <c r="D7" s="180">
        <v>3.4</v>
      </c>
      <c r="E7" s="180">
        <f>('Осн. фін. пок.'!D54/'Осн. фін. пок.'!D52)*100</f>
        <v>23.674220637294376</v>
      </c>
      <c r="F7" s="180">
        <f>('Осн. фін. пок.'!E54/'Осн. фін. пок.'!E52)*100</f>
        <v>11.2316715542522</v>
      </c>
      <c r="G7" s="180">
        <f>('Осн. фін. пок.'!F54/'Осн. фін. пок.'!F52)*100</f>
        <v>23.75792507204611</v>
      </c>
      <c r="H7" s="120"/>
    </row>
    <row r="8" spans="1:8" ht="56.25">
      <c r="A8" s="9" t="s">
        <v>425</v>
      </c>
      <c r="B8" s="8">
        <v>5010</v>
      </c>
      <c r="C8" s="108" t="s">
        <v>246</v>
      </c>
      <c r="D8" s="181">
        <f>('Осн. фін. пок.'!C60/'Осн. фін. пок.'!C52)*100</f>
        <v>-0.71258907363420432</v>
      </c>
      <c r="E8" s="181">
        <f>('Осн. фін. пок.'!D60/'Осн. фін. пок.'!D52)*100</f>
        <v>3.3912343264695757</v>
      </c>
      <c r="F8" s="181">
        <f>('Осн. фін. пок.'!E60/'Осн. фін. пок.'!E52)*100</f>
        <v>-6.1436950146627565</v>
      </c>
      <c r="G8" s="181">
        <f>('Осн. фін. пок.'!F60/'Осн. фін. пок.'!F52)*100</f>
        <v>3.352161383285305</v>
      </c>
      <c r="H8" s="120"/>
    </row>
    <row r="9" spans="1:8" ht="42.75" customHeight="1">
      <c r="A9" s="122" t="s">
        <v>427</v>
      </c>
      <c r="B9" s="8">
        <v>5020</v>
      </c>
      <c r="C9" s="108" t="s">
        <v>246</v>
      </c>
      <c r="D9" s="180">
        <v>-9.3000000000000007</v>
      </c>
      <c r="E9" s="180">
        <v>0.8</v>
      </c>
      <c r="F9" s="180">
        <f>('Осн. фін. пок.'!E73/'Осн. фін. пок.'!F113)*100</f>
        <v>-8.9020205871139915</v>
      </c>
      <c r="G9" s="180">
        <f>('Осн. фін. пок.'!F73/'Осн. фін. пок.'!D113)*100</f>
        <v>0.47655356462066339</v>
      </c>
      <c r="H9" s="120" t="s">
        <v>247</v>
      </c>
    </row>
    <row r="10" spans="1:8" ht="42.75" customHeight="1">
      <c r="A10" s="122" t="s">
        <v>428</v>
      </c>
      <c r="B10" s="8">
        <v>5030</v>
      </c>
      <c r="C10" s="108" t="s">
        <v>246</v>
      </c>
      <c r="D10" s="180">
        <v>-18.7</v>
      </c>
      <c r="E10" s="180">
        <f>('Осн. фін. пок.'!D73/'Осн. фін. пок.'!D119)*100</f>
        <v>0.78993563487419549</v>
      </c>
      <c r="F10" s="180">
        <f>('Осн. фін. пок.'!E73/'Осн. фін. пок.'!E119)*100</f>
        <v>-16.170360110803326</v>
      </c>
      <c r="G10" s="180">
        <f>('Осн. фін. пок.'!F73/'Осн. фін. пок.'!F119)*100</f>
        <v>0.73142188414277354</v>
      </c>
      <c r="H10" s="120"/>
    </row>
    <row r="11" spans="1:8" ht="56.25">
      <c r="A11" s="122" t="s">
        <v>426</v>
      </c>
      <c r="B11" s="8">
        <v>5040</v>
      </c>
      <c r="C11" s="108" t="s">
        <v>246</v>
      </c>
      <c r="D11" s="180">
        <v>-7.9</v>
      </c>
      <c r="E11" s="180">
        <f>('Осн. фін. пок.'!D73/'Осн. фін. пок.'!D52)*100</f>
        <v>0.31059473139307492</v>
      </c>
      <c r="F11" s="180">
        <f>('Осн. фін. пок.'!E73/'Осн. фін. пок.'!E52)*100</f>
        <v>-6.8475073313782993</v>
      </c>
      <c r="G11" s="180">
        <f>('Осн. фін. пок.'!F73/'Осн. фін. пок.'!F52)*100</f>
        <v>0.28818443804034583</v>
      </c>
      <c r="H11" s="120" t="s">
        <v>248</v>
      </c>
    </row>
    <row r="12" spans="1:8" ht="20.100000000000001" customHeight="1">
      <c r="A12" s="74" t="s">
        <v>159</v>
      </c>
      <c r="B12" s="8"/>
      <c r="C12" s="109"/>
      <c r="D12" s="121"/>
      <c r="E12" s="121"/>
      <c r="F12" s="121"/>
      <c r="G12" s="121"/>
      <c r="H12" s="120"/>
    </row>
    <row r="13" spans="1:8" ht="56.25">
      <c r="A13" s="107" t="s">
        <v>381</v>
      </c>
      <c r="B13" s="8">
        <v>5100</v>
      </c>
      <c r="C13" s="108"/>
      <c r="D13" s="180">
        <v>0</v>
      </c>
      <c r="E13" s="180">
        <v>0.5</v>
      </c>
      <c r="F13" s="180">
        <v>10.9</v>
      </c>
      <c r="G13" s="180">
        <v>0.5</v>
      </c>
      <c r="H13" s="120"/>
    </row>
    <row r="14" spans="1:8" s="75" customFormat="1" ht="56.25">
      <c r="A14" s="107" t="s">
        <v>414</v>
      </c>
      <c r="B14" s="8">
        <v>5110</v>
      </c>
      <c r="C14" s="108" t="s">
        <v>154</v>
      </c>
      <c r="D14" s="180">
        <v>1.9</v>
      </c>
      <c r="E14" s="180">
        <v>7.4</v>
      </c>
      <c r="F14" s="180">
        <v>1.1000000000000001</v>
      </c>
      <c r="G14" s="180">
        <v>7.4</v>
      </c>
      <c r="H14" s="120" t="s">
        <v>249</v>
      </c>
    </row>
    <row r="15" spans="1:8" s="75" customFormat="1" ht="56.25">
      <c r="A15" s="107" t="s">
        <v>415</v>
      </c>
      <c r="B15" s="8">
        <v>5120</v>
      </c>
      <c r="C15" s="108" t="s">
        <v>154</v>
      </c>
      <c r="D15" s="180">
        <v>1.7</v>
      </c>
      <c r="E15" s="180">
        <f>'Осн. фін. пок.'!D111/'Осн. фін. пок.'!D115</f>
        <v>9.4701030927835053</v>
      </c>
      <c r="F15" s="180">
        <f>'Осн. фін. пок.'!E111/'Осн. фін. пок.'!E115</f>
        <v>1.9249902837155073</v>
      </c>
      <c r="G15" s="180">
        <f>'Осн. фін. пок.'!F111/'Осн. фін. пок.'!F115</f>
        <v>9.4701030927835053</v>
      </c>
      <c r="H15" s="120" t="s">
        <v>251</v>
      </c>
    </row>
    <row r="16" spans="1:8" ht="20.100000000000001" customHeight="1">
      <c r="A16" s="74" t="s">
        <v>158</v>
      </c>
      <c r="B16" s="8"/>
      <c r="C16" s="108"/>
      <c r="D16" s="121"/>
      <c r="E16" s="121"/>
      <c r="F16" s="121"/>
      <c r="G16" s="121"/>
      <c r="H16" s="120"/>
    </row>
    <row r="17" spans="1:10" ht="42.75" customHeight="1">
      <c r="A17" s="107" t="s">
        <v>416</v>
      </c>
      <c r="B17" s="8">
        <v>5200</v>
      </c>
      <c r="C17" s="108"/>
      <c r="D17" s="180">
        <v>2.2999999999999998</v>
      </c>
      <c r="E17" s="180">
        <f>'IV. Кап. інвестиції'!D6/'I. Фін результат'!D96</f>
        <v>0</v>
      </c>
      <c r="F17" s="180">
        <f>'IV. Кап. інвестиції'!E6/'I. Фін результат'!E96</f>
        <v>0</v>
      </c>
      <c r="G17" s="180">
        <f>'IV. Кап. інвестиції'!F6/'I. Фін результат'!F96</f>
        <v>0</v>
      </c>
      <c r="H17" s="120"/>
    </row>
    <row r="18" spans="1:10" ht="75">
      <c r="A18" s="107" t="s">
        <v>417</v>
      </c>
      <c r="B18" s="8">
        <v>5210</v>
      </c>
      <c r="C18" s="108"/>
      <c r="D18" s="180">
        <f>'Осн. фін. пок.'!C99/'Осн. фін. пок.'!C52</f>
        <v>2.7944669554282519E-3</v>
      </c>
      <c r="E18" s="180">
        <f>'Осн. фін. пок.'!D99/'Осн. фін. пок.'!D52</f>
        <v>3.4510525710341653E-3</v>
      </c>
      <c r="F18" s="180">
        <f>'Осн. фін. пок.'!E99/'Осн. фін. пок.'!E52</f>
        <v>0</v>
      </c>
      <c r="G18" s="180">
        <f>'Осн. фін. пок.'!F99/'Осн. фін. пок.'!F52</f>
        <v>0</v>
      </c>
      <c r="H18" s="120"/>
    </row>
    <row r="19" spans="1:10" ht="42.75" customHeight="1">
      <c r="A19" s="107" t="s">
        <v>418</v>
      </c>
      <c r="B19" s="8">
        <v>5220</v>
      </c>
      <c r="C19" s="108" t="s">
        <v>342</v>
      </c>
      <c r="D19" s="180">
        <v>0.7</v>
      </c>
      <c r="E19" s="180">
        <f>'Осн. фін. пок.'!D110/'Осн. фін. пок.'!D109</f>
        <v>0.68406840684068404</v>
      </c>
      <c r="F19" s="180">
        <f>'Осн. фін. пок.'!E110/'Осн. фін. пок.'!E109</f>
        <v>0.68136813681368136</v>
      </c>
      <c r="G19" s="180">
        <f>'Осн. фін. пок.'!F110/'Осн. фін. пок.'!F109</f>
        <v>0.68406840684068404</v>
      </c>
      <c r="H19" s="120" t="s">
        <v>250</v>
      </c>
    </row>
    <row r="20" spans="1:10" ht="20.100000000000001" customHeight="1">
      <c r="A20" s="74" t="s">
        <v>218</v>
      </c>
      <c r="B20" s="8"/>
      <c r="C20" s="108"/>
      <c r="D20" s="121"/>
      <c r="E20" s="121"/>
      <c r="F20" s="121"/>
      <c r="G20" s="121"/>
      <c r="H20" s="120"/>
    </row>
    <row r="21" spans="1:10" ht="75">
      <c r="A21" s="122" t="s">
        <v>257</v>
      </c>
      <c r="B21" s="8">
        <v>5300</v>
      </c>
      <c r="C21" s="108"/>
      <c r="D21" s="121"/>
      <c r="E21" s="121"/>
      <c r="F21" s="121"/>
      <c r="G21" s="121"/>
      <c r="H21" s="120"/>
    </row>
    <row r="22" spans="1:10" ht="20.100000000000001" customHeight="1"/>
    <row r="23" spans="1:10" ht="20.100000000000001" customHeight="1"/>
    <row r="24" spans="1:10" ht="20.100000000000001" customHeight="1"/>
    <row r="25" spans="1:10" s="3" customFormat="1" ht="20.100000000000001" customHeight="1">
      <c r="A25" s="68" t="s">
        <v>463</v>
      </c>
      <c r="B25" s="68"/>
      <c r="C25" s="1"/>
      <c r="D25" s="218" t="s">
        <v>101</v>
      </c>
      <c r="E25" s="219"/>
      <c r="F25" s="219"/>
      <c r="G25" s="219"/>
      <c r="H25" s="199" t="s">
        <v>466</v>
      </c>
    </row>
    <row r="26" spans="1:10" s="2" customFormat="1" ht="20.100000000000001" customHeight="1">
      <c r="A26" s="88" t="s">
        <v>208</v>
      </c>
      <c r="B26" s="51"/>
      <c r="C26" s="3"/>
      <c r="D26" s="216" t="s">
        <v>77</v>
      </c>
      <c r="E26" s="216"/>
      <c r="F26" s="216"/>
      <c r="G26" s="216"/>
      <c r="H26" s="2" t="s">
        <v>209</v>
      </c>
      <c r="I26" s="72"/>
      <c r="J26" s="72"/>
    </row>
  </sheetData>
  <mergeCells count="11">
    <mergeCell ref="A1:H1"/>
    <mergeCell ref="H3:H4"/>
    <mergeCell ref="D25:G25"/>
    <mergeCell ref="D26:G26"/>
    <mergeCell ref="A3:A4"/>
    <mergeCell ref="B3:B4"/>
    <mergeCell ref="C3:C4"/>
    <mergeCell ref="D3:D4"/>
    <mergeCell ref="E3:E4"/>
    <mergeCell ref="F3:F4"/>
    <mergeCell ref="G3:G4"/>
  </mergeCells>
  <phoneticPr fontId="3" type="noConversion"/>
  <pageMargins left="0.78740157480314965" right="0.59055118110236227" top="0.78740157480314965" bottom="0.78740157480314965" header="0.47244094488188981" footer="0.31496062992125984"/>
  <pageSetup paperSize="9" scale="42" orientation="landscape" r:id="rId1"/>
  <headerFooter alignWithMargins="0">
    <oddHeader>&amp;C&amp;"Times New Roman,обычный"&amp;14
 12&amp;R
&amp;"Times New Roman,обычный"&amp;14Продовження  додатка 1
Таблиця 5</oddHeader>
  </headerFooter>
  <ignoredErrors>
    <ignoredError sqref="G11 F9:G9 G7:G8 D8 G16 E7:F8 E16:F16 G12 E11:F12 D16 D12 D1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O92"/>
  <sheetViews>
    <sheetView topLeftCell="A73" zoomScale="75" zoomScaleNormal="75" zoomScaleSheetLayoutView="75" workbookViewId="0">
      <selection activeCell="M53" sqref="M53"/>
    </sheetView>
  </sheetViews>
  <sheetFormatPr defaultRowHeight="18.75"/>
  <cols>
    <col min="1" max="1" width="44.85546875" style="2" customWidth="1"/>
    <col min="2" max="2" width="13.5703125" style="24" customWidth="1"/>
    <col min="3" max="3" width="12.7109375" style="2" customWidth="1"/>
    <col min="4" max="4" width="16.140625" style="2" customWidth="1"/>
    <col min="5" max="5" width="15.42578125" style="2" customWidth="1"/>
    <col min="6" max="6" width="16.5703125" style="2" customWidth="1"/>
    <col min="7" max="7" width="15.28515625" style="2" customWidth="1"/>
    <col min="8" max="8" width="16.5703125" style="2" customWidth="1"/>
    <col min="9" max="9" width="16.140625" style="2" customWidth="1"/>
    <col min="10" max="10" width="16.42578125" style="2" customWidth="1"/>
    <col min="11" max="11" width="16.5703125" style="2" customWidth="1"/>
    <col min="12" max="12" width="16.85546875" style="2" customWidth="1"/>
    <col min="13" max="15" width="16.7109375" style="2" customWidth="1"/>
    <col min="16" max="16384" width="9.140625" style="2"/>
  </cols>
  <sheetData>
    <row r="1" spans="1:15">
      <c r="A1" s="316" t="s">
        <v>113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</row>
    <row r="2" spans="1:15">
      <c r="A2" s="316" t="s">
        <v>477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</row>
    <row r="3" spans="1:15">
      <c r="A3" s="245" t="s">
        <v>453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ht="20.100000000000001" customHeight="1">
      <c r="A4" s="317" t="s">
        <v>126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</row>
    <row r="5" spans="1:15" ht="21.95" customHeight="1">
      <c r="A5" s="284" t="s">
        <v>343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</row>
    <row r="6" spans="1:15" ht="10.5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1:15" ht="16.5" customHeight="1">
      <c r="A7" s="318" t="s">
        <v>252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</row>
    <row r="8" spans="1:15" ht="10.5" customHeight="1">
      <c r="A8" s="112"/>
      <c r="B8" s="112"/>
      <c r="C8" s="112"/>
      <c r="D8" s="112"/>
      <c r="E8" s="213">
        <v>2022</v>
      </c>
      <c r="F8" s="112"/>
      <c r="G8" s="213">
        <v>2023</v>
      </c>
      <c r="H8" s="112"/>
      <c r="I8" s="214">
        <v>2023</v>
      </c>
      <c r="J8" s="112"/>
      <c r="K8" s="213">
        <v>2024</v>
      </c>
      <c r="L8" s="112"/>
      <c r="M8" s="112"/>
      <c r="N8" s="112"/>
      <c r="O8" s="112"/>
    </row>
    <row r="9" spans="1:15" s="3" customFormat="1" ht="40.5" customHeight="1">
      <c r="A9" s="248" t="s">
        <v>212</v>
      </c>
      <c r="B9" s="248"/>
      <c r="C9" s="248"/>
      <c r="D9" s="249" t="s">
        <v>25</v>
      </c>
      <c r="E9" s="249"/>
      <c r="F9" s="249" t="s">
        <v>360</v>
      </c>
      <c r="G9" s="249"/>
      <c r="H9" s="249" t="s">
        <v>147</v>
      </c>
      <c r="I9" s="249"/>
      <c r="J9" s="249" t="s">
        <v>127</v>
      </c>
      <c r="K9" s="249"/>
      <c r="L9" s="249" t="s">
        <v>382</v>
      </c>
      <c r="M9" s="249"/>
      <c r="N9" s="249" t="s">
        <v>219</v>
      </c>
      <c r="O9" s="249"/>
    </row>
    <row r="10" spans="1:15" s="3" customFormat="1" ht="18" customHeight="1">
      <c r="A10" s="248">
        <v>1</v>
      </c>
      <c r="B10" s="248"/>
      <c r="C10" s="248"/>
      <c r="D10" s="249">
        <v>2</v>
      </c>
      <c r="E10" s="249"/>
      <c r="F10" s="249">
        <v>3</v>
      </c>
      <c r="G10" s="249"/>
      <c r="H10" s="249">
        <v>4</v>
      </c>
      <c r="I10" s="249"/>
      <c r="J10" s="249">
        <v>5</v>
      </c>
      <c r="K10" s="249"/>
      <c r="L10" s="249">
        <v>6</v>
      </c>
      <c r="M10" s="249"/>
      <c r="N10" s="249">
        <v>7</v>
      </c>
      <c r="O10" s="249"/>
    </row>
    <row r="11" spans="1:15" s="3" customFormat="1" ht="60" customHeight="1">
      <c r="A11" s="257" t="s">
        <v>352</v>
      </c>
      <c r="B11" s="258"/>
      <c r="C11" s="259"/>
      <c r="D11" s="281">
        <f>D12+D13+D14</f>
        <v>30</v>
      </c>
      <c r="E11" s="282"/>
      <c r="F11" s="281">
        <f>F12+F13+F14</f>
        <v>36</v>
      </c>
      <c r="G11" s="282"/>
      <c r="H11" s="281">
        <f>H12+H13+H14</f>
        <v>36</v>
      </c>
      <c r="I11" s="282"/>
      <c r="J11" s="281">
        <f>J12+J13+J14</f>
        <v>37</v>
      </c>
      <c r="K11" s="282"/>
      <c r="L11" s="306">
        <f>J11/H11*100</f>
        <v>102.77777777777777</v>
      </c>
      <c r="M11" s="307"/>
      <c r="N11" s="306">
        <f>J11/D11*100</f>
        <v>123.33333333333334</v>
      </c>
      <c r="O11" s="307"/>
    </row>
    <row r="12" spans="1:15" s="3" customFormat="1" ht="19.5" customHeight="1">
      <c r="A12" s="250" t="s">
        <v>210</v>
      </c>
      <c r="B12" s="244"/>
      <c r="C12" s="291"/>
      <c r="D12" s="276">
        <v>1</v>
      </c>
      <c r="E12" s="277"/>
      <c r="F12" s="276">
        <v>1</v>
      </c>
      <c r="G12" s="277"/>
      <c r="H12" s="276">
        <v>1</v>
      </c>
      <c r="I12" s="277"/>
      <c r="J12" s="276">
        <v>1</v>
      </c>
      <c r="K12" s="277"/>
      <c r="L12" s="272">
        <f t="shared" ref="L12:L26" si="0">J12/H12*100</f>
        <v>100</v>
      </c>
      <c r="M12" s="273"/>
      <c r="N12" s="272">
        <f t="shared" ref="N12:N26" si="1">J12/D12*100</f>
        <v>100</v>
      </c>
      <c r="O12" s="273"/>
    </row>
    <row r="13" spans="1:15" s="3" customFormat="1" ht="20.100000000000001" customHeight="1">
      <c r="A13" s="250" t="s">
        <v>220</v>
      </c>
      <c r="B13" s="244"/>
      <c r="C13" s="291"/>
      <c r="D13" s="276">
        <v>5</v>
      </c>
      <c r="E13" s="277"/>
      <c r="F13" s="276">
        <v>3</v>
      </c>
      <c r="G13" s="277"/>
      <c r="H13" s="276">
        <v>3</v>
      </c>
      <c r="I13" s="277"/>
      <c r="J13" s="276">
        <v>8</v>
      </c>
      <c r="K13" s="277"/>
      <c r="L13" s="272">
        <f t="shared" si="0"/>
        <v>266.66666666666663</v>
      </c>
      <c r="M13" s="273"/>
      <c r="N13" s="272">
        <f t="shared" si="1"/>
        <v>160</v>
      </c>
      <c r="O13" s="273"/>
    </row>
    <row r="14" spans="1:15" s="3" customFormat="1" ht="20.100000000000001" customHeight="1">
      <c r="A14" s="250" t="s">
        <v>211</v>
      </c>
      <c r="B14" s="244"/>
      <c r="C14" s="291"/>
      <c r="D14" s="276">
        <v>24</v>
      </c>
      <c r="E14" s="277"/>
      <c r="F14" s="276">
        <v>32</v>
      </c>
      <c r="G14" s="277"/>
      <c r="H14" s="276">
        <v>32</v>
      </c>
      <c r="I14" s="277"/>
      <c r="J14" s="276">
        <v>28</v>
      </c>
      <c r="K14" s="277"/>
      <c r="L14" s="272">
        <f>J14/H14*100</f>
        <v>87.5</v>
      </c>
      <c r="M14" s="273"/>
      <c r="N14" s="272">
        <f>J14/D14*100</f>
        <v>116.66666666666667</v>
      </c>
      <c r="O14" s="273"/>
    </row>
    <row r="15" spans="1:15" s="3" customFormat="1">
      <c r="A15" s="257" t="s">
        <v>419</v>
      </c>
      <c r="B15" s="258"/>
      <c r="C15" s="259"/>
      <c r="D15" s="281">
        <v>4085</v>
      </c>
      <c r="E15" s="282"/>
      <c r="F15" s="281">
        <f>F16+F17+F18</f>
        <v>4085</v>
      </c>
      <c r="G15" s="282"/>
      <c r="H15" s="281">
        <f>H16+H17+H18</f>
        <v>4085</v>
      </c>
      <c r="I15" s="282"/>
      <c r="J15" s="281">
        <f>J16+J17+J18</f>
        <v>5772</v>
      </c>
      <c r="K15" s="282"/>
      <c r="L15" s="306">
        <f t="shared" si="0"/>
        <v>141.29742962056304</v>
      </c>
      <c r="M15" s="307"/>
      <c r="N15" s="306">
        <f t="shared" si="1"/>
        <v>141.29742962056304</v>
      </c>
      <c r="O15" s="307"/>
    </row>
    <row r="16" spans="1:15" s="3" customFormat="1" ht="20.100000000000001" customHeight="1">
      <c r="A16" s="250" t="s">
        <v>210</v>
      </c>
      <c r="B16" s="244"/>
      <c r="C16" s="291"/>
      <c r="D16" s="276">
        <v>176</v>
      </c>
      <c r="E16" s="277"/>
      <c r="F16" s="276">
        <v>214</v>
      </c>
      <c r="G16" s="277"/>
      <c r="H16" s="276">
        <v>214</v>
      </c>
      <c r="I16" s="277"/>
      <c r="J16" s="276">
        <v>296</v>
      </c>
      <c r="K16" s="277"/>
      <c r="L16" s="272">
        <f t="shared" si="0"/>
        <v>138.3177570093458</v>
      </c>
      <c r="M16" s="273"/>
      <c r="N16" s="272">
        <f t="shared" si="1"/>
        <v>168.18181818181819</v>
      </c>
      <c r="O16" s="273"/>
    </row>
    <row r="17" spans="1:15" s="3" customFormat="1" ht="20.100000000000001" customHeight="1">
      <c r="A17" s="250" t="s">
        <v>220</v>
      </c>
      <c r="B17" s="244"/>
      <c r="C17" s="291"/>
      <c r="D17" s="276">
        <v>833</v>
      </c>
      <c r="E17" s="277"/>
      <c r="F17" s="276">
        <v>721</v>
      </c>
      <c r="G17" s="277"/>
      <c r="H17" s="276">
        <v>721</v>
      </c>
      <c r="I17" s="277"/>
      <c r="J17" s="276">
        <v>1273</v>
      </c>
      <c r="K17" s="277"/>
      <c r="L17" s="272">
        <f t="shared" si="0"/>
        <v>176.56033287101249</v>
      </c>
      <c r="M17" s="273"/>
      <c r="N17" s="272">
        <f t="shared" si="1"/>
        <v>152.82112845138056</v>
      </c>
      <c r="O17" s="273"/>
    </row>
    <row r="18" spans="1:15" s="3" customFormat="1" ht="20.100000000000001" customHeight="1">
      <c r="A18" s="250" t="s">
        <v>211</v>
      </c>
      <c r="B18" s="244"/>
      <c r="C18" s="291"/>
      <c r="D18" s="276">
        <v>3076</v>
      </c>
      <c r="E18" s="277"/>
      <c r="F18" s="276">
        <v>3150</v>
      </c>
      <c r="G18" s="277"/>
      <c r="H18" s="276">
        <v>3150</v>
      </c>
      <c r="I18" s="277"/>
      <c r="J18" s="276">
        <v>4203</v>
      </c>
      <c r="K18" s="277"/>
      <c r="L18" s="272">
        <f t="shared" si="0"/>
        <v>133.42857142857142</v>
      </c>
      <c r="M18" s="273"/>
      <c r="N18" s="272">
        <f t="shared" si="1"/>
        <v>136.63849154746424</v>
      </c>
      <c r="O18" s="273"/>
    </row>
    <row r="19" spans="1:15" s="3" customFormat="1" ht="20.100000000000001" customHeight="1">
      <c r="A19" s="257" t="s">
        <v>420</v>
      </c>
      <c r="B19" s="258"/>
      <c r="C19" s="259"/>
      <c r="D19" s="281">
        <v>4085</v>
      </c>
      <c r="E19" s="282"/>
      <c r="F19" s="281">
        <f>F20+F21+F22</f>
        <v>5324</v>
      </c>
      <c r="G19" s="282"/>
      <c r="H19" s="281">
        <v>5324</v>
      </c>
      <c r="I19" s="282"/>
      <c r="J19" s="281">
        <f>J20+J21+J22</f>
        <v>5772</v>
      </c>
      <c r="K19" s="282"/>
      <c r="L19" s="306">
        <f t="shared" si="0"/>
        <v>108.41472577009768</v>
      </c>
      <c r="M19" s="307"/>
      <c r="N19" s="306">
        <f t="shared" si="1"/>
        <v>141.29742962056304</v>
      </c>
      <c r="O19" s="307"/>
    </row>
    <row r="20" spans="1:15" s="3" customFormat="1" ht="20.100000000000001" customHeight="1">
      <c r="A20" s="250" t="s">
        <v>210</v>
      </c>
      <c r="B20" s="244"/>
      <c r="C20" s="291"/>
      <c r="D20" s="276">
        <v>175</v>
      </c>
      <c r="E20" s="277"/>
      <c r="F20" s="276">
        <v>306</v>
      </c>
      <c r="G20" s="277"/>
      <c r="H20" s="276">
        <v>306</v>
      </c>
      <c r="I20" s="277"/>
      <c r="J20" s="276">
        <v>296</v>
      </c>
      <c r="K20" s="277"/>
      <c r="L20" s="272">
        <f t="shared" si="0"/>
        <v>96.732026143790847</v>
      </c>
      <c r="M20" s="273"/>
      <c r="N20" s="272">
        <f t="shared" si="1"/>
        <v>169.14285714285714</v>
      </c>
      <c r="O20" s="273"/>
    </row>
    <row r="21" spans="1:15" s="3" customFormat="1" ht="20.100000000000001" customHeight="1">
      <c r="A21" s="250" t="s">
        <v>220</v>
      </c>
      <c r="B21" s="244"/>
      <c r="C21" s="291"/>
      <c r="D21" s="276">
        <v>833</v>
      </c>
      <c r="E21" s="277"/>
      <c r="F21" s="276">
        <v>672</v>
      </c>
      <c r="G21" s="277"/>
      <c r="H21" s="276">
        <v>622</v>
      </c>
      <c r="I21" s="277"/>
      <c r="J21" s="276">
        <v>1273</v>
      </c>
      <c r="K21" s="277"/>
      <c r="L21" s="272">
        <f t="shared" si="0"/>
        <v>204.66237942122186</v>
      </c>
      <c r="M21" s="273"/>
      <c r="N21" s="272">
        <f t="shared" si="1"/>
        <v>152.82112845138056</v>
      </c>
      <c r="O21" s="273"/>
    </row>
    <row r="22" spans="1:15" s="3" customFormat="1" ht="19.5" customHeight="1">
      <c r="A22" s="250" t="s">
        <v>211</v>
      </c>
      <c r="B22" s="244"/>
      <c r="C22" s="291"/>
      <c r="D22" s="276">
        <v>3076</v>
      </c>
      <c r="E22" s="277"/>
      <c r="F22" s="276">
        <v>4346</v>
      </c>
      <c r="G22" s="277"/>
      <c r="H22" s="276">
        <v>4346</v>
      </c>
      <c r="I22" s="277"/>
      <c r="J22" s="276">
        <v>4203</v>
      </c>
      <c r="K22" s="277"/>
      <c r="L22" s="272">
        <f t="shared" si="0"/>
        <v>96.709618039576611</v>
      </c>
      <c r="M22" s="273"/>
      <c r="N22" s="272">
        <f t="shared" si="1"/>
        <v>136.63849154746424</v>
      </c>
      <c r="O22" s="273"/>
    </row>
    <row r="23" spans="1:15" s="3" customFormat="1" ht="39" customHeight="1">
      <c r="A23" s="257" t="s">
        <v>400</v>
      </c>
      <c r="B23" s="258"/>
      <c r="C23" s="259"/>
      <c r="D23" s="274">
        <v>9000</v>
      </c>
      <c r="E23" s="275"/>
      <c r="F23" s="274">
        <v>12676.2</v>
      </c>
      <c r="G23" s="275"/>
      <c r="H23" s="274">
        <v>12676.2</v>
      </c>
      <c r="I23" s="275"/>
      <c r="J23" s="274">
        <f>(J19/J11)/12*1000</f>
        <v>13000</v>
      </c>
      <c r="K23" s="275"/>
      <c r="L23" s="306">
        <f t="shared" si="0"/>
        <v>102.55439327243178</v>
      </c>
      <c r="M23" s="307"/>
      <c r="N23" s="306">
        <f t="shared" si="1"/>
        <v>144.44444444444443</v>
      </c>
      <c r="O23" s="307"/>
    </row>
    <row r="24" spans="1:15" s="3" customFormat="1" ht="20.100000000000001" customHeight="1">
      <c r="A24" s="250" t="s">
        <v>210</v>
      </c>
      <c r="B24" s="244"/>
      <c r="C24" s="291"/>
      <c r="D24" s="292">
        <v>14666.7</v>
      </c>
      <c r="E24" s="293"/>
      <c r="F24" s="292">
        <f>(F20/F12)/12*1000</f>
        <v>25500</v>
      </c>
      <c r="G24" s="293"/>
      <c r="H24" s="292">
        <f>(H20/H12)/12*1000</f>
        <v>25500</v>
      </c>
      <c r="I24" s="293"/>
      <c r="J24" s="292">
        <f>(J20/J12)/12*1000</f>
        <v>24666.666666666668</v>
      </c>
      <c r="K24" s="293"/>
      <c r="L24" s="272">
        <f t="shared" si="0"/>
        <v>96.732026143790847</v>
      </c>
      <c r="M24" s="273"/>
      <c r="N24" s="272">
        <f t="shared" si="1"/>
        <v>168.18143595128191</v>
      </c>
      <c r="O24" s="273"/>
    </row>
    <row r="25" spans="1:15" s="3" customFormat="1" ht="20.100000000000001" customHeight="1">
      <c r="A25" s="250" t="s">
        <v>220</v>
      </c>
      <c r="B25" s="244"/>
      <c r="C25" s="291"/>
      <c r="D25" s="292">
        <v>13878.3</v>
      </c>
      <c r="E25" s="293"/>
      <c r="F25" s="292">
        <f>(F21/F13)/12*1000</f>
        <v>18666.666666666668</v>
      </c>
      <c r="G25" s="293"/>
      <c r="H25" s="292">
        <v>18666.7</v>
      </c>
      <c r="I25" s="293"/>
      <c r="J25" s="292">
        <f>(J21/J13)/12*1000</f>
        <v>13260.416666666666</v>
      </c>
      <c r="K25" s="293"/>
      <c r="L25" s="272">
        <f t="shared" si="0"/>
        <v>71.037819575322175</v>
      </c>
      <c r="M25" s="273"/>
      <c r="N25" s="272">
        <f t="shared" si="1"/>
        <v>95.547845677544558</v>
      </c>
      <c r="O25" s="273"/>
    </row>
    <row r="26" spans="1:15" s="3" customFormat="1" ht="20.25" customHeight="1">
      <c r="A26" s="250" t="s">
        <v>211</v>
      </c>
      <c r="B26" s="244"/>
      <c r="C26" s="291"/>
      <c r="D26" s="292">
        <v>10680.6</v>
      </c>
      <c r="E26" s="293"/>
      <c r="F26" s="292">
        <f>(F22/F14)/12*1000</f>
        <v>11317.708333333334</v>
      </c>
      <c r="G26" s="293"/>
      <c r="H26" s="292">
        <f>(H22/H14)/12*1000</f>
        <v>11317.708333333334</v>
      </c>
      <c r="I26" s="293"/>
      <c r="J26" s="292">
        <f>(J22/J14)/12*1000</f>
        <v>12508.928571428571</v>
      </c>
      <c r="K26" s="293"/>
      <c r="L26" s="272">
        <f t="shared" si="0"/>
        <v>110.52527775951613</v>
      </c>
      <c r="M26" s="273"/>
      <c r="N26" s="272">
        <f t="shared" si="1"/>
        <v>117.11821968268235</v>
      </c>
      <c r="O26" s="273"/>
    </row>
    <row r="27" spans="1:15" ht="10.5" customHeight="1">
      <c r="A27" s="27"/>
      <c r="B27" s="27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20.100000000000001" customHeight="1">
      <c r="A28" s="315" t="s">
        <v>454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</row>
    <row r="29" spans="1:15" ht="15" customHeight="1">
      <c r="A29" s="28"/>
      <c r="B29" s="28"/>
      <c r="C29" s="28"/>
      <c r="D29" s="28"/>
      <c r="E29" s="28"/>
      <c r="F29" s="28"/>
      <c r="G29" s="28"/>
      <c r="H29" s="28"/>
      <c r="I29" s="28"/>
    </row>
    <row r="30" spans="1:15" ht="21.95" customHeight="1">
      <c r="A30" s="284" t="s">
        <v>233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</row>
    <row r="31" spans="1:15" ht="10.5" customHeight="1"/>
    <row r="32" spans="1:15" ht="60" customHeight="1">
      <c r="A32" s="45" t="s">
        <v>128</v>
      </c>
      <c r="B32" s="308" t="s">
        <v>234</v>
      </c>
      <c r="C32" s="309"/>
      <c r="D32" s="309"/>
      <c r="E32" s="309"/>
      <c r="F32" s="248" t="s">
        <v>84</v>
      </c>
      <c r="G32" s="248"/>
      <c r="H32" s="248"/>
      <c r="I32" s="248"/>
      <c r="J32" s="248"/>
      <c r="K32" s="248"/>
      <c r="L32" s="248"/>
      <c r="M32" s="248"/>
      <c r="N32" s="248"/>
      <c r="O32" s="248"/>
    </row>
    <row r="33" spans="1:15" ht="18" customHeight="1">
      <c r="A33" s="45">
        <v>1</v>
      </c>
      <c r="B33" s="308">
        <v>2</v>
      </c>
      <c r="C33" s="309"/>
      <c r="D33" s="309"/>
      <c r="E33" s="309"/>
      <c r="F33" s="248">
        <v>3</v>
      </c>
      <c r="G33" s="248"/>
      <c r="H33" s="248"/>
      <c r="I33" s="248"/>
      <c r="J33" s="248"/>
      <c r="K33" s="248"/>
      <c r="L33" s="248"/>
      <c r="M33" s="248"/>
      <c r="N33" s="248"/>
      <c r="O33" s="248"/>
    </row>
    <row r="34" spans="1:15" ht="20.100000000000001" customHeight="1">
      <c r="A34" s="115" t="s">
        <v>430</v>
      </c>
      <c r="B34" s="312" t="s">
        <v>430</v>
      </c>
      <c r="C34" s="313"/>
      <c r="D34" s="313"/>
      <c r="E34" s="313"/>
      <c r="F34" s="314" t="s">
        <v>430</v>
      </c>
      <c r="G34" s="314"/>
      <c r="H34" s="314"/>
      <c r="I34" s="314"/>
      <c r="J34" s="314"/>
      <c r="K34" s="314"/>
      <c r="L34" s="314"/>
      <c r="M34" s="314"/>
      <c r="N34" s="314"/>
      <c r="O34" s="314"/>
    </row>
    <row r="35" spans="1:15" ht="20.100000000000001" customHeight="1">
      <c r="A35" s="115"/>
      <c r="B35" s="294"/>
      <c r="C35" s="295"/>
      <c r="D35" s="295"/>
      <c r="E35" s="295"/>
      <c r="F35" s="311"/>
      <c r="G35" s="311"/>
      <c r="H35" s="311"/>
      <c r="I35" s="311"/>
      <c r="J35" s="311"/>
      <c r="K35" s="311"/>
      <c r="L35" s="311"/>
      <c r="M35" s="311"/>
      <c r="N35" s="311"/>
      <c r="O35" s="311"/>
    </row>
    <row r="36" spans="1:15" ht="20.100000000000001" customHeight="1">
      <c r="A36" s="115"/>
      <c r="B36" s="294"/>
      <c r="C36" s="295"/>
      <c r="D36" s="295"/>
      <c r="E36" s="295"/>
      <c r="F36" s="311"/>
      <c r="G36" s="311"/>
      <c r="H36" s="311"/>
      <c r="I36" s="311"/>
      <c r="J36" s="311"/>
      <c r="K36" s="311"/>
      <c r="L36" s="311"/>
      <c r="M36" s="311"/>
      <c r="N36" s="311"/>
      <c r="O36" s="311"/>
    </row>
    <row r="37" spans="1:15" ht="20.100000000000001" customHeight="1">
      <c r="A37" s="115"/>
      <c r="B37" s="294"/>
      <c r="C37" s="295"/>
      <c r="D37" s="295"/>
      <c r="E37" s="295"/>
      <c r="F37" s="311"/>
      <c r="G37" s="311"/>
      <c r="H37" s="311"/>
      <c r="I37" s="311"/>
      <c r="J37" s="311"/>
      <c r="K37" s="311"/>
      <c r="L37" s="311"/>
      <c r="M37" s="311"/>
      <c r="N37" s="311"/>
      <c r="O37" s="311"/>
    </row>
    <row r="38" spans="1:15" ht="20.100000000000001" customHeight="1">
      <c r="A38" s="115"/>
      <c r="B38" s="294"/>
      <c r="C38" s="295"/>
      <c r="D38" s="295"/>
      <c r="E38" s="295"/>
      <c r="F38" s="311"/>
      <c r="G38" s="311"/>
      <c r="H38" s="311"/>
      <c r="I38" s="311"/>
      <c r="J38" s="311"/>
      <c r="K38" s="311"/>
      <c r="L38" s="311"/>
      <c r="M38" s="311"/>
      <c r="N38" s="311"/>
      <c r="O38" s="311"/>
    </row>
    <row r="39" spans="1:15" ht="20.100000000000001" customHeight="1">
      <c r="A39" s="115"/>
      <c r="B39" s="294"/>
      <c r="C39" s="295"/>
      <c r="D39" s="295"/>
      <c r="E39" s="295"/>
      <c r="F39" s="311"/>
      <c r="G39" s="311"/>
      <c r="H39" s="311"/>
      <c r="I39" s="311"/>
      <c r="J39" s="311"/>
      <c r="K39" s="311"/>
      <c r="L39" s="311"/>
      <c r="M39" s="311"/>
      <c r="N39" s="311"/>
      <c r="O39" s="311"/>
    </row>
    <row r="40" spans="1:15" ht="20.100000000000001" customHeight="1">
      <c r="A40" s="115"/>
      <c r="B40" s="294"/>
      <c r="C40" s="295"/>
      <c r="D40" s="295"/>
      <c r="E40" s="295"/>
      <c r="F40" s="311"/>
      <c r="G40" s="311"/>
      <c r="H40" s="311"/>
      <c r="I40" s="311"/>
      <c r="J40" s="311"/>
      <c r="K40" s="311"/>
      <c r="L40" s="311"/>
      <c r="M40" s="311"/>
      <c r="N40" s="311"/>
      <c r="O40" s="311"/>
    </row>
    <row r="41" spans="1:15" ht="20.100000000000001" customHeight="1">
      <c r="A41" s="115"/>
      <c r="B41" s="294"/>
      <c r="C41" s="295"/>
      <c r="D41" s="295"/>
      <c r="E41" s="295"/>
      <c r="F41" s="294"/>
      <c r="G41" s="295"/>
      <c r="H41" s="295"/>
      <c r="I41" s="295"/>
      <c r="J41" s="295"/>
      <c r="K41" s="295"/>
      <c r="L41" s="295"/>
      <c r="M41" s="295"/>
      <c r="N41" s="295"/>
      <c r="O41" s="296"/>
    </row>
    <row r="42" spans="1:15" ht="20.100000000000001" customHeight="1">
      <c r="A42" s="115"/>
      <c r="B42" s="294"/>
      <c r="C42" s="295"/>
      <c r="D42" s="295"/>
      <c r="E42" s="296"/>
      <c r="F42" s="294"/>
      <c r="G42" s="295"/>
      <c r="H42" s="295"/>
      <c r="I42" s="295"/>
      <c r="J42" s="295"/>
      <c r="K42" s="295"/>
      <c r="L42" s="295"/>
      <c r="M42" s="295"/>
      <c r="N42" s="295"/>
      <c r="O42" s="296"/>
    </row>
    <row r="43" spans="1:15" ht="20.100000000000001" customHeight="1">
      <c r="A43" s="100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 ht="21.95" customHeight="1">
      <c r="A44" s="305" t="s">
        <v>194</v>
      </c>
      <c r="B44" s="305"/>
      <c r="C44" s="305"/>
      <c r="D44" s="305"/>
      <c r="E44" s="305"/>
      <c r="F44" s="305"/>
      <c r="G44" s="305"/>
      <c r="H44" s="305"/>
      <c r="I44" s="305"/>
      <c r="J44" s="305"/>
    </row>
    <row r="45" spans="1:15" ht="20.100000000000001" customHeight="1">
      <c r="A45" s="23"/>
    </row>
    <row r="46" spans="1:15" ht="63.95" customHeight="1">
      <c r="A46" s="230" t="s">
        <v>344</v>
      </c>
      <c r="B46" s="225" t="s">
        <v>235</v>
      </c>
      <c r="C46" s="227"/>
      <c r="D46" s="249" t="s">
        <v>473</v>
      </c>
      <c r="E46" s="249"/>
      <c r="F46" s="249"/>
      <c r="G46" s="249" t="s">
        <v>474</v>
      </c>
      <c r="H46" s="249"/>
      <c r="I46" s="249"/>
      <c r="J46" s="225" t="s">
        <v>475</v>
      </c>
      <c r="K46" s="226"/>
      <c r="L46" s="227"/>
      <c r="M46" s="249" t="s">
        <v>476</v>
      </c>
      <c r="N46" s="249"/>
      <c r="O46" s="249"/>
    </row>
    <row r="47" spans="1:15" ht="150">
      <c r="A47" s="231"/>
      <c r="B47" s="8" t="s">
        <v>67</v>
      </c>
      <c r="C47" s="8" t="s">
        <v>68</v>
      </c>
      <c r="D47" s="8" t="s">
        <v>421</v>
      </c>
      <c r="E47" s="8" t="s">
        <v>236</v>
      </c>
      <c r="F47" s="8" t="s">
        <v>422</v>
      </c>
      <c r="G47" s="8" t="s">
        <v>421</v>
      </c>
      <c r="H47" s="8" t="s">
        <v>236</v>
      </c>
      <c r="I47" s="8" t="s">
        <v>422</v>
      </c>
      <c r="J47" s="8" t="s">
        <v>421</v>
      </c>
      <c r="K47" s="8" t="s">
        <v>236</v>
      </c>
      <c r="L47" s="8" t="s">
        <v>422</v>
      </c>
      <c r="M47" s="8" t="s">
        <v>421</v>
      </c>
      <c r="N47" s="8" t="s">
        <v>236</v>
      </c>
      <c r="O47" s="8" t="s">
        <v>422</v>
      </c>
    </row>
    <row r="48" spans="1:15" ht="18" customHeight="1">
      <c r="A48" s="8">
        <v>1</v>
      </c>
      <c r="B48" s="8">
        <v>2</v>
      </c>
      <c r="C48" s="8">
        <v>3</v>
      </c>
      <c r="D48" s="8">
        <v>4</v>
      </c>
      <c r="E48" s="8">
        <v>5</v>
      </c>
      <c r="F48" s="8">
        <v>6</v>
      </c>
      <c r="G48" s="8">
        <v>7</v>
      </c>
      <c r="H48" s="7">
        <v>8</v>
      </c>
      <c r="I48" s="7">
        <v>9</v>
      </c>
      <c r="J48" s="7">
        <v>10</v>
      </c>
      <c r="K48" s="7">
        <v>11</v>
      </c>
      <c r="L48" s="7">
        <v>12</v>
      </c>
      <c r="M48" s="7">
        <v>13</v>
      </c>
      <c r="N48" s="7">
        <v>14</v>
      </c>
      <c r="O48" s="7">
        <v>15</v>
      </c>
    </row>
    <row r="49" spans="1:15" ht="18" customHeight="1">
      <c r="A49" s="167" t="s">
        <v>431</v>
      </c>
      <c r="B49" s="301">
        <v>2591</v>
      </c>
      <c r="C49" s="301">
        <v>67000</v>
      </c>
      <c r="D49" s="303">
        <v>5774</v>
      </c>
      <c r="E49" s="321">
        <v>89965</v>
      </c>
      <c r="F49" s="319">
        <v>52.78</v>
      </c>
      <c r="G49" s="321">
        <v>5471</v>
      </c>
      <c r="H49" s="321">
        <v>102300</v>
      </c>
      <c r="I49" s="319">
        <v>64.2</v>
      </c>
      <c r="J49" s="303">
        <v>898</v>
      </c>
      <c r="K49" s="321">
        <v>17005</v>
      </c>
      <c r="L49" s="319">
        <v>52.78</v>
      </c>
      <c r="M49" s="303">
        <v>5571</v>
      </c>
      <c r="N49" s="321">
        <v>102300</v>
      </c>
      <c r="O49" s="319">
        <v>52.8</v>
      </c>
    </row>
    <row r="50" spans="1:15" ht="30" customHeight="1">
      <c r="A50" s="167" t="s">
        <v>432</v>
      </c>
      <c r="B50" s="302"/>
      <c r="C50" s="302"/>
      <c r="D50" s="304"/>
      <c r="E50" s="323"/>
      <c r="F50" s="320"/>
      <c r="G50" s="322"/>
      <c r="H50" s="322"/>
      <c r="I50" s="320"/>
      <c r="J50" s="304"/>
      <c r="K50" s="304"/>
      <c r="L50" s="320"/>
      <c r="M50" s="304"/>
      <c r="N50" s="322"/>
      <c r="O50" s="320"/>
    </row>
    <row r="51" spans="1:15" ht="30" customHeight="1">
      <c r="A51" s="167" t="s">
        <v>469</v>
      </c>
      <c r="B51" s="209">
        <v>0</v>
      </c>
      <c r="C51" s="209">
        <v>0</v>
      </c>
      <c r="D51" s="208">
        <v>0</v>
      </c>
      <c r="E51" s="206">
        <v>0</v>
      </c>
      <c r="F51" s="205"/>
      <c r="G51" s="207"/>
      <c r="H51" s="207"/>
      <c r="I51" s="205"/>
      <c r="J51" s="208"/>
      <c r="K51" s="208"/>
      <c r="L51" s="205"/>
      <c r="M51" s="208"/>
      <c r="N51" s="207"/>
      <c r="O51" s="205"/>
    </row>
    <row r="52" spans="1:15" ht="32.25" customHeight="1">
      <c r="A52" s="167" t="s">
        <v>433</v>
      </c>
      <c r="B52" s="14">
        <v>25.3</v>
      </c>
      <c r="C52" s="14">
        <v>25.33</v>
      </c>
      <c r="D52" s="125">
        <v>1239</v>
      </c>
      <c r="E52" s="125">
        <v>463</v>
      </c>
      <c r="F52" s="127"/>
      <c r="G52" s="196">
        <v>2420</v>
      </c>
      <c r="H52" s="196">
        <v>632</v>
      </c>
      <c r="I52" s="127"/>
      <c r="J52" s="125">
        <v>525</v>
      </c>
      <c r="K52" s="125">
        <v>131</v>
      </c>
      <c r="L52" s="127"/>
      <c r="M52" s="215">
        <f>2412+40</f>
        <v>2452</v>
      </c>
      <c r="N52" s="125">
        <v>632</v>
      </c>
      <c r="O52" s="127"/>
    </row>
    <row r="53" spans="1:15" ht="20.100000000000001" customHeight="1">
      <c r="A53" s="2" t="s">
        <v>434</v>
      </c>
      <c r="B53" s="14">
        <v>36.700000000000003</v>
      </c>
      <c r="C53" s="14">
        <v>36.700000000000003</v>
      </c>
      <c r="D53" s="125">
        <v>144</v>
      </c>
      <c r="E53" s="125">
        <v>144</v>
      </c>
      <c r="F53" s="127"/>
      <c r="G53" s="196">
        <v>802</v>
      </c>
      <c r="H53" s="196">
        <v>812</v>
      </c>
      <c r="I53" s="127"/>
      <c r="J53" s="125">
        <v>207</v>
      </c>
      <c r="K53" s="125">
        <v>65</v>
      </c>
      <c r="L53" s="127"/>
      <c r="M53" s="125">
        <f>1162-360-150</f>
        <v>652</v>
      </c>
      <c r="N53" s="125">
        <v>812</v>
      </c>
      <c r="O53" s="127"/>
    </row>
    <row r="54" spans="1:15" ht="20.100000000000001" customHeight="1">
      <c r="A54" s="11" t="s">
        <v>49</v>
      </c>
      <c r="B54" s="197">
        <v>100</v>
      </c>
      <c r="C54" s="197">
        <v>100</v>
      </c>
      <c r="D54" s="163">
        <f>SUM(D49:D53)</f>
        <v>7157</v>
      </c>
      <c r="E54" s="126"/>
      <c r="F54" s="128"/>
      <c r="G54" s="163">
        <f>G49+G52+G53</f>
        <v>8693</v>
      </c>
      <c r="H54" s="126"/>
      <c r="I54" s="128"/>
      <c r="J54" s="163">
        <f>J49+J52+J53</f>
        <v>1630</v>
      </c>
      <c r="K54" s="126"/>
      <c r="L54" s="128"/>
      <c r="M54" s="163">
        <f>M49+M52+M53</f>
        <v>8675</v>
      </c>
      <c r="N54" s="126"/>
      <c r="O54" s="128"/>
    </row>
    <row r="55" spans="1:15" ht="20.100000000000001" customHeight="1">
      <c r="A55" s="25"/>
      <c r="B55" s="26"/>
      <c r="C55" s="26"/>
      <c r="D55" s="26"/>
      <c r="E55" s="26"/>
      <c r="F55" s="15"/>
      <c r="G55" s="15"/>
      <c r="H55" s="15"/>
      <c r="I55" s="6"/>
      <c r="J55" s="173"/>
      <c r="K55" s="6"/>
      <c r="L55" s="6"/>
      <c r="M55" s="6"/>
      <c r="N55" s="6"/>
      <c r="O55" s="6"/>
    </row>
    <row r="56" spans="1:15" ht="21.95" customHeight="1">
      <c r="A56" s="284" t="s">
        <v>69</v>
      </c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</row>
    <row r="57" spans="1:15" ht="20.100000000000001" customHeight="1">
      <c r="A57" s="23"/>
    </row>
    <row r="58" spans="1:15" ht="63.95" customHeight="1">
      <c r="A58" s="8" t="s">
        <v>116</v>
      </c>
      <c r="B58" s="249" t="s">
        <v>65</v>
      </c>
      <c r="C58" s="249"/>
      <c r="D58" s="249" t="s">
        <v>60</v>
      </c>
      <c r="E58" s="249"/>
      <c r="F58" s="249" t="s">
        <v>61</v>
      </c>
      <c r="G58" s="249"/>
      <c r="H58" s="249" t="s">
        <v>237</v>
      </c>
      <c r="I58" s="249"/>
      <c r="J58" s="249"/>
      <c r="K58" s="225" t="s">
        <v>85</v>
      </c>
      <c r="L58" s="227"/>
      <c r="M58" s="225" t="s">
        <v>27</v>
      </c>
      <c r="N58" s="226"/>
      <c r="O58" s="227"/>
    </row>
    <row r="59" spans="1:15" ht="18" customHeight="1">
      <c r="A59" s="7">
        <v>1</v>
      </c>
      <c r="B59" s="248">
        <v>2</v>
      </c>
      <c r="C59" s="248"/>
      <c r="D59" s="248">
        <v>3</v>
      </c>
      <c r="E59" s="248"/>
      <c r="F59" s="300">
        <v>4</v>
      </c>
      <c r="G59" s="300"/>
      <c r="H59" s="248">
        <v>5</v>
      </c>
      <c r="I59" s="248"/>
      <c r="J59" s="248"/>
      <c r="K59" s="248">
        <v>6</v>
      </c>
      <c r="L59" s="248"/>
      <c r="M59" s="308">
        <v>7</v>
      </c>
      <c r="N59" s="309"/>
      <c r="O59" s="310"/>
    </row>
    <row r="60" spans="1:15" ht="20.100000000000001" customHeight="1">
      <c r="A60" s="9" t="s">
        <v>430</v>
      </c>
      <c r="B60" s="285" t="s">
        <v>430</v>
      </c>
      <c r="C60" s="285"/>
      <c r="D60" s="278" t="s">
        <v>430</v>
      </c>
      <c r="E60" s="278"/>
      <c r="F60" s="286" t="s">
        <v>430</v>
      </c>
      <c r="G60" s="286"/>
      <c r="H60" s="249" t="s">
        <v>430</v>
      </c>
      <c r="I60" s="249"/>
      <c r="J60" s="249"/>
      <c r="K60" s="276" t="s">
        <v>430</v>
      </c>
      <c r="L60" s="277"/>
      <c r="M60" s="285" t="s">
        <v>430</v>
      </c>
      <c r="N60" s="285"/>
      <c r="O60" s="285"/>
    </row>
    <row r="61" spans="1:15" ht="20.100000000000001" customHeight="1">
      <c r="A61" s="9"/>
      <c r="B61" s="287"/>
      <c r="C61" s="289"/>
      <c r="D61" s="276"/>
      <c r="E61" s="277"/>
      <c r="F61" s="298"/>
      <c r="G61" s="299"/>
      <c r="H61" s="225"/>
      <c r="I61" s="226"/>
      <c r="J61" s="227"/>
      <c r="K61" s="276"/>
      <c r="L61" s="277"/>
      <c r="M61" s="287"/>
      <c r="N61" s="288"/>
      <c r="O61" s="289"/>
    </row>
    <row r="62" spans="1:15" ht="20.100000000000001" customHeight="1">
      <c r="A62" s="9"/>
      <c r="B62" s="285"/>
      <c r="C62" s="285"/>
      <c r="D62" s="278"/>
      <c r="E62" s="278"/>
      <c r="F62" s="286"/>
      <c r="G62" s="286"/>
      <c r="H62" s="249"/>
      <c r="I62" s="249"/>
      <c r="J62" s="249"/>
      <c r="K62" s="276"/>
      <c r="L62" s="277"/>
      <c r="M62" s="285"/>
      <c r="N62" s="285"/>
      <c r="O62" s="285"/>
    </row>
    <row r="63" spans="1:15" ht="20.100000000000001" customHeight="1">
      <c r="A63" s="11" t="s">
        <v>49</v>
      </c>
      <c r="B63" s="223" t="s">
        <v>28</v>
      </c>
      <c r="C63" s="223"/>
      <c r="D63" s="223" t="s">
        <v>28</v>
      </c>
      <c r="E63" s="223"/>
      <c r="F63" s="223" t="s">
        <v>28</v>
      </c>
      <c r="G63" s="223"/>
      <c r="H63" s="223"/>
      <c r="I63" s="223"/>
      <c r="J63" s="223"/>
      <c r="K63" s="281">
        <f>SUM(K60:K62)</f>
        <v>0</v>
      </c>
      <c r="L63" s="282"/>
      <c r="M63" s="280"/>
      <c r="N63" s="280"/>
      <c r="O63" s="280"/>
    </row>
    <row r="64" spans="1:15" ht="20.100000000000001" customHeight="1">
      <c r="A64" s="15"/>
      <c r="B64" s="29"/>
      <c r="C64" s="29"/>
      <c r="D64" s="29"/>
      <c r="E64" s="29"/>
      <c r="F64" s="29"/>
      <c r="G64" s="29"/>
      <c r="H64" s="29"/>
      <c r="I64" s="29"/>
      <c r="J64" s="29"/>
      <c r="K64" s="3"/>
      <c r="L64" s="3"/>
      <c r="M64" s="3"/>
      <c r="N64" s="3"/>
      <c r="O64" s="3"/>
    </row>
    <row r="65" spans="1:15" ht="21.95" customHeight="1">
      <c r="A65" s="284" t="s">
        <v>70</v>
      </c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</row>
    <row r="66" spans="1:15" ht="20.100000000000001" customHeight="1">
      <c r="A66" s="6"/>
      <c r="B66" s="21"/>
      <c r="C66" s="6"/>
      <c r="D66" s="6"/>
      <c r="E66" s="6"/>
      <c r="F66" s="6"/>
      <c r="G66" s="6"/>
      <c r="H66" s="6"/>
      <c r="I66" s="20"/>
    </row>
    <row r="67" spans="1:15" ht="63.95" customHeight="1">
      <c r="A67" s="249" t="s">
        <v>59</v>
      </c>
      <c r="B67" s="249"/>
      <c r="C67" s="249"/>
      <c r="D67" s="249" t="s">
        <v>470</v>
      </c>
      <c r="E67" s="249"/>
      <c r="F67" s="249"/>
      <c r="G67" s="249" t="s">
        <v>258</v>
      </c>
      <c r="H67" s="249"/>
      <c r="I67" s="249"/>
      <c r="J67" s="249" t="s">
        <v>256</v>
      </c>
      <c r="K67" s="249"/>
      <c r="L67" s="249"/>
      <c r="M67" s="249" t="s">
        <v>472</v>
      </c>
      <c r="N67" s="249"/>
      <c r="O67" s="249"/>
    </row>
    <row r="68" spans="1:15" ht="18" customHeight="1">
      <c r="A68" s="249">
        <v>1</v>
      </c>
      <c r="B68" s="249"/>
      <c r="C68" s="249"/>
      <c r="D68" s="249">
        <v>2</v>
      </c>
      <c r="E68" s="249"/>
      <c r="F68" s="249"/>
      <c r="G68" s="249">
        <v>3</v>
      </c>
      <c r="H68" s="249"/>
      <c r="I68" s="249"/>
      <c r="J68" s="248">
        <v>4</v>
      </c>
      <c r="K68" s="248"/>
      <c r="L68" s="248"/>
      <c r="M68" s="248">
        <v>5</v>
      </c>
      <c r="N68" s="248"/>
      <c r="O68" s="248"/>
    </row>
    <row r="69" spans="1:15" ht="20.100000000000001" customHeight="1">
      <c r="A69" s="290" t="s">
        <v>238</v>
      </c>
      <c r="B69" s="290"/>
      <c r="C69" s="290"/>
      <c r="D69" s="278" t="s">
        <v>430</v>
      </c>
      <c r="E69" s="278"/>
      <c r="F69" s="278"/>
      <c r="G69" s="278" t="s">
        <v>430</v>
      </c>
      <c r="H69" s="278"/>
      <c r="I69" s="278"/>
      <c r="J69" s="278" t="s">
        <v>430</v>
      </c>
      <c r="K69" s="278"/>
      <c r="L69" s="278"/>
      <c r="M69" s="283" t="s">
        <v>430</v>
      </c>
      <c r="N69" s="283"/>
      <c r="O69" s="283"/>
    </row>
    <row r="70" spans="1:15" ht="20.100000000000001" customHeight="1">
      <c r="A70" s="290" t="s">
        <v>98</v>
      </c>
      <c r="B70" s="290"/>
      <c r="C70" s="290"/>
      <c r="D70" s="278" t="s">
        <v>430</v>
      </c>
      <c r="E70" s="278"/>
      <c r="F70" s="278"/>
      <c r="G70" s="278" t="s">
        <v>430</v>
      </c>
      <c r="H70" s="278"/>
      <c r="I70" s="278"/>
      <c r="J70" s="278" t="s">
        <v>430</v>
      </c>
      <c r="K70" s="278"/>
      <c r="L70" s="278"/>
      <c r="M70" s="278" t="s">
        <v>430</v>
      </c>
      <c r="N70" s="278"/>
      <c r="O70" s="278"/>
    </row>
    <row r="71" spans="1:15" ht="20.100000000000001" customHeight="1">
      <c r="A71" s="290"/>
      <c r="B71" s="290"/>
      <c r="C71" s="290"/>
      <c r="D71" s="276"/>
      <c r="E71" s="279"/>
      <c r="F71" s="277"/>
      <c r="G71" s="276"/>
      <c r="H71" s="279"/>
      <c r="I71" s="277"/>
      <c r="J71" s="276"/>
      <c r="K71" s="279"/>
      <c r="L71" s="277"/>
      <c r="M71" s="276"/>
      <c r="N71" s="279"/>
      <c r="O71" s="277"/>
    </row>
    <row r="72" spans="1:15" ht="20.100000000000001" customHeight="1">
      <c r="A72" s="290" t="s">
        <v>239</v>
      </c>
      <c r="B72" s="290"/>
      <c r="C72" s="290"/>
      <c r="D72" s="278">
        <v>0</v>
      </c>
      <c r="E72" s="278"/>
      <c r="F72" s="278"/>
      <c r="G72" s="278" t="s">
        <v>430</v>
      </c>
      <c r="H72" s="278"/>
      <c r="I72" s="278"/>
      <c r="J72" s="278">
        <v>0</v>
      </c>
      <c r="K72" s="278"/>
      <c r="L72" s="278"/>
      <c r="M72" s="283">
        <f>D72-J72</f>
        <v>0</v>
      </c>
      <c r="N72" s="283"/>
      <c r="O72" s="283"/>
    </row>
    <row r="73" spans="1:15" ht="20.100000000000001" customHeight="1">
      <c r="A73" s="290" t="s">
        <v>99</v>
      </c>
      <c r="B73" s="290"/>
      <c r="C73" s="290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</row>
    <row r="74" spans="1:15" ht="20.100000000000001" customHeight="1">
      <c r="A74" s="290"/>
      <c r="B74" s="290"/>
      <c r="C74" s="290"/>
      <c r="D74" s="276"/>
      <c r="E74" s="279"/>
      <c r="F74" s="277"/>
      <c r="G74" s="276"/>
      <c r="H74" s="279"/>
      <c r="I74" s="277"/>
      <c r="J74" s="276"/>
      <c r="K74" s="279"/>
      <c r="L74" s="277"/>
      <c r="M74" s="276"/>
      <c r="N74" s="279"/>
      <c r="O74" s="277"/>
    </row>
    <row r="75" spans="1:15" ht="20.100000000000001" customHeight="1">
      <c r="A75" s="290" t="s">
        <v>240</v>
      </c>
      <c r="B75" s="290"/>
      <c r="C75" s="290"/>
      <c r="D75" s="278" t="s">
        <v>430</v>
      </c>
      <c r="E75" s="278"/>
      <c r="F75" s="278"/>
      <c r="G75" s="278" t="s">
        <v>430</v>
      </c>
      <c r="H75" s="278"/>
      <c r="I75" s="278"/>
      <c r="J75" s="278" t="s">
        <v>430</v>
      </c>
      <c r="K75" s="278"/>
      <c r="L75" s="278"/>
      <c r="M75" s="283" t="s">
        <v>430</v>
      </c>
      <c r="N75" s="283"/>
      <c r="O75" s="283"/>
    </row>
    <row r="76" spans="1:15" ht="20.100000000000001" customHeight="1">
      <c r="A76" s="290" t="s">
        <v>98</v>
      </c>
      <c r="B76" s="290"/>
      <c r="C76" s="290"/>
      <c r="D76" s="278" t="s">
        <v>430</v>
      </c>
      <c r="E76" s="278"/>
      <c r="F76" s="278"/>
      <c r="G76" s="278" t="s">
        <v>430</v>
      </c>
      <c r="H76" s="278"/>
      <c r="I76" s="278"/>
      <c r="J76" s="278" t="s">
        <v>430</v>
      </c>
      <c r="K76" s="278"/>
      <c r="L76" s="278"/>
      <c r="M76" s="278" t="s">
        <v>430</v>
      </c>
      <c r="N76" s="278"/>
      <c r="O76" s="278"/>
    </row>
    <row r="77" spans="1:15" ht="20.100000000000001" customHeight="1">
      <c r="A77" s="250"/>
      <c r="B77" s="244"/>
      <c r="C77" s="291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</row>
    <row r="78" spans="1:15" ht="20.100000000000001" customHeight="1">
      <c r="A78" s="257" t="s">
        <v>49</v>
      </c>
      <c r="B78" s="258"/>
      <c r="C78" s="259"/>
      <c r="D78" s="297">
        <f>SUM(D69,D72,D75)</f>
        <v>0</v>
      </c>
      <c r="E78" s="297"/>
      <c r="F78" s="297"/>
      <c r="G78" s="297">
        <f>SUM(G69,G72,G75)</f>
        <v>0</v>
      </c>
      <c r="H78" s="297"/>
      <c r="I78" s="297"/>
      <c r="J78" s="297">
        <f>SUM(J69,J72,J75)</f>
        <v>0</v>
      </c>
      <c r="K78" s="297"/>
      <c r="L78" s="297"/>
      <c r="M78" s="297">
        <f>D78-J78</f>
        <v>0</v>
      </c>
      <c r="N78" s="297"/>
      <c r="O78" s="297"/>
    </row>
    <row r="79" spans="1:15">
      <c r="C79" s="36"/>
      <c r="D79" s="36"/>
      <c r="E79" s="36"/>
    </row>
    <row r="80" spans="1:15">
      <c r="C80" s="36"/>
      <c r="D80" s="36"/>
      <c r="E80" s="36"/>
    </row>
    <row r="81" spans="3:5">
      <c r="C81" s="36"/>
      <c r="D81" s="36"/>
      <c r="E81" s="36"/>
    </row>
    <row r="82" spans="3:5">
      <c r="C82" s="36"/>
      <c r="D82" s="36"/>
      <c r="E82" s="36"/>
    </row>
    <row r="83" spans="3:5">
      <c r="C83" s="36"/>
      <c r="D83" s="36"/>
      <c r="E83" s="36"/>
    </row>
    <row r="84" spans="3:5">
      <c r="C84" s="36"/>
      <c r="D84" s="36"/>
      <c r="E84" s="36"/>
    </row>
    <row r="85" spans="3:5">
      <c r="C85" s="36"/>
      <c r="D85" s="36"/>
      <c r="E85" s="36"/>
    </row>
    <row r="86" spans="3:5">
      <c r="C86" s="36"/>
      <c r="D86" s="36"/>
      <c r="E86" s="36"/>
    </row>
    <row r="87" spans="3:5">
      <c r="C87" s="36"/>
      <c r="D87" s="36"/>
      <c r="E87" s="36"/>
    </row>
    <row r="88" spans="3:5">
      <c r="C88" s="36"/>
      <c r="D88" s="36"/>
      <c r="E88" s="36"/>
    </row>
    <row r="89" spans="3:5">
      <c r="C89" s="36"/>
      <c r="D89" s="36"/>
      <c r="E89" s="36"/>
    </row>
    <row r="90" spans="3:5">
      <c r="C90" s="36"/>
      <c r="D90" s="36"/>
      <c r="E90" s="36"/>
    </row>
    <row r="91" spans="3:5">
      <c r="C91" s="36"/>
      <c r="D91" s="36"/>
      <c r="E91" s="36"/>
    </row>
    <row r="92" spans="3:5">
      <c r="C92" s="36"/>
      <c r="D92" s="36"/>
      <c r="E92" s="36"/>
    </row>
  </sheetData>
  <mergeCells count="275">
    <mergeCell ref="O49:O50"/>
    <mergeCell ref="E49:E50"/>
    <mergeCell ref="N26:O26"/>
    <mergeCell ref="L26:M26"/>
    <mergeCell ref="J26:K26"/>
    <mergeCell ref="H26:I26"/>
    <mergeCell ref="H49:H50"/>
    <mergeCell ref="I49:I50"/>
    <mergeCell ref="J49:J50"/>
    <mergeCell ref="K49:K50"/>
    <mergeCell ref="L49:L50"/>
    <mergeCell ref="M49:M50"/>
    <mergeCell ref="F39:O39"/>
    <mergeCell ref="F40:O40"/>
    <mergeCell ref="B40:E40"/>
    <mergeCell ref="B36:E36"/>
    <mergeCell ref="B42:E42"/>
    <mergeCell ref="F38:O38"/>
    <mergeCell ref="B38:E38"/>
    <mergeCell ref="B39:E39"/>
    <mergeCell ref="F37:O37"/>
    <mergeCell ref="B35:E35"/>
    <mergeCell ref="B37:E37"/>
    <mergeCell ref="F35:O35"/>
    <mergeCell ref="F49:F50"/>
    <mergeCell ref="G49:G50"/>
    <mergeCell ref="N49:N50"/>
    <mergeCell ref="A12:C12"/>
    <mergeCell ref="D12:E12"/>
    <mergeCell ref="D11:E11"/>
    <mergeCell ref="H12:I12"/>
    <mergeCell ref="F12:G12"/>
    <mergeCell ref="H18:I18"/>
    <mergeCell ref="A19:C19"/>
    <mergeCell ref="D19:E19"/>
    <mergeCell ref="A15:C15"/>
    <mergeCell ref="D15:E15"/>
    <mergeCell ref="A16:C16"/>
    <mergeCell ref="F15:G15"/>
    <mergeCell ref="D16:E16"/>
    <mergeCell ref="F16:G16"/>
    <mergeCell ref="A14:C14"/>
    <mergeCell ref="F14:G14"/>
    <mergeCell ref="D14:E14"/>
    <mergeCell ref="A13:C13"/>
    <mergeCell ref="D13:E13"/>
    <mergeCell ref="F13:G13"/>
    <mergeCell ref="L14:M14"/>
    <mergeCell ref="A1:O1"/>
    <mergeCell ref="A2:O2"/>
    <mergeCell ref="A3:O3"/>
    <mergeCell ref="D9:E9"/>
    <mergeCell ref="F9:G9"/>
    <mergeCell ref="A5:O5"/>
    <mergeCell ref="A9:C9"/>
    <mergeCell ref="A4:O4"/>
    <mergeCell ref="A7:O7"/>
    <mergeCell ref="J9:K9"/>
    <mergeCell ref="H10:I10"/>
    <mergeCell ref="N9:O9"/>
    <mergeCell ref="N10:O10"/>
    <mergeCell ref="H9:I9"/>
    <mergeCell ref="L9:M9"/>
    <mergeCell ref="J12:K12"/>
    <mergeCell ref="L12:M12"/>
    <mergeCell ref="N12:O12"/>
    <mergeCell ref="J16:K16"/>
    <mergeCell ref="N15:O15"/>
    <mergeCell ref="L16:M16"/>
    <mergeCell ref="J15:K15"/>
    <mergeCell ref="N14:O14"/>
    <mergeCell ref="L13:M13"/>
    <mergeCell ref="J13:K13"/>
    <mergeCell ref="J14:K14"/>
    <mergeCell ref="N13:O13"/>
    <mergeCell ref="H16:I16"/>
    <mergeCell ref="H15:I15"/>
    <mergeCell ref="N16:O16"/>
    <mergeCell ref="H14:I14"/>
    <mergeCell ref="H13:I13"/>
    <mergeCell ref="L10:M10"/>
    <mergeCell ref="L15:M15"/>
    <mergeCell ref="B34:E34"/>
    <mergeCell ref="F34:O34"/>
    <mergeCell ref="A11:C11"/>
    <mergeCell ref="D17:E17"/>
    <mergeCell ref="N11:O11"/>
    <mergeCell ref="L11:M11"/>
    <mergeCell ref="J10:K10"/>
    <mergeCell ref="D10:E10"/>
    <mergeCell ref="F10:G10"/>
    <mergeCell ref="J11:K11"/>
    <mergeCell ref="F11:G11"/>
    <mergeCell ref="A20:C20"/>
    <mergeCell ref="J18:K18"/>
    <mergeCell ref="F19:G19"/>
    <mergeCell ref="H19:I19"/>
    <mergeCell ref="J19:K19"/>
    <mergeCell ref="A10:C10"/>
    <mergeCell ref="H11:I11"/>
    <mergeCell ref="A17:C17"/>
    <mergeCell ref="A18:C18"/>
    <mergeCell ref="B32:E32"/>
    <mergeCell ref="A30:O30"/>
    <mergeCell ref="A28:O28"/>
    <mergeCell ref="H17:I17"/>
    <mergeCell ref="D18:E18"/>
    <mergeCell ref="F17:G17"/>
    <mergeCell ref="L17:M17"/>
    <mergeCell ref="L18:M18"/>
    <mergeCell ref="F18:G18"/>
    <mergeCell ref="N17:O17"/>
    <mergeCell ref="J17:K17"/>
    <mergeCell ref="N19:O19"/>
    <mergeCell ref="K59:L59"/>
    <mergeCell ref="M59:O59"/>
    <mergeCell ref="A56:O56"/>
    <mergeCell ref="B58:C58"/>
    <mergeCell ref="D58:E58"/>
    <mergeCell ref="F58:G58"/>
    <mergeCell ref="H58:J58"/>
    <mergeCell ref="K58:L58"/>
    <mergeCell ref="N18:O18"/>
    <mergeCell ref="L19:M19"/>
    <mergeCell ref="F36:O36"/>
    <mergeCell ref="F33:O33"/>
    <mergeCell ref="B33:E33"/>
    <mergeCell ref="F32:O32"/>
    <mergeCell ref="F20:G20"/>
    <mergeCell ref="F26:G26"/>
    <mergeCell ref="D24:E24"/>
    <mergeCell ref="F24:G24"/>
    <mergeCell ref="H24:I24"/>
    <mergeCell ref="J21:K21"/>
    <mergeCell ref="L21:M21"/>
    <mergeCell ref="N21:O21"/>
    <mergeCell ref="A22:C22"/>
    <mergeCell ref="D49:D50"/>
    <mergeCell ref="A23:C23"/>
    <mergeCell ref="D23:E23"/>
    <mergeCell ref="A44:J44"/>
    <mergeCell ref="L23:M23"/>
    <mergeCell ref="C49:C50"/>
    <mergeCell ref="L22:M22"/>
    <mergeCell ref="J22:K22"/>
    <mergeCell ref="D25:E25"/>
    <mergeCell ref="J25:K25"/>
    <mergeCell ref="L25:M25"/>
    <mergeCell ref="N25:O25"/>
    <mergeCell ref="F25:G25"/>
    <mergeCell ref="H25:I25"/>
    <mergeCell ref="N23:O23"/>
    <mergeCell ref="J24:K24"/>
    <mergeCell ref="L24:M24"/>
    <mergeCell ref="A72:C72"/>
    <mergeCell ref="A73:C73"/>
    <mergeCell ref="D73:F73"/>
    <mergeCell ref="G72:I72"/>
    <mergeCell ref="D72:F72"/>
    <mergeCell ref="J73:L73"/>
    <mergeCell ref="M73:O73"/>
    <mergeCell ref="M74:O74"/>
    <mergeCell ref="M77:O77"/>
    <mergeCell ref="J76:L76"/>
    <mergeCell ref="J75:L75"/>
    <mergeCell ref="J74:L74"/>
    <mergeCell ref="M72:O72"/>
    <mergeCell ref="J72:L72"/>
    <mergeCell ref="D75:F75"/>
    <mergeCell ref="G75:I75"/>
    <mergeCell ref="M58:O58"/>
    <mergeCell ref="A78:C78"/>
    <mergeCell ref="D78:F78"/>
    <mergeCell ref="G78:I78"/>
    <mergeCell ref="J78:L78"/>
    <mergeCell ref="N20:O20"/>
    <mergeCell ref="L20:M20"/>
    <mergeCell ref="H20:I20"/>
    <mergeCell ref="J20:K20"/>
    <mergeCell ref="J68:L68"/>
    <mergeCell ref="K62:L62"/>
    <mergeCell ref="A77:C77"/>
    <mergeCell ref="D77:F77"/>
    <mergeCell ref="G77:I77"/>
    <mergeCell ref="A76:C76"/>
    <mergeCell ref="G76:I76"/>
    <mergeCell ref="D76:F76"/>
    <mergeCell ref="A74:C74"/>
    <mergeCell ref="D74:F74"/>
    <mergeCell ref="G74:I74"/>
    <mergeCell ref="A75:C75"/>
    <mergeCell ref="M75:O75"/>
    <mergeCell ref="J77:L77"/>
    <mergeCell ref="G73:I73"/>
    <mergeCell ref="M78:O78"/>
    <mergeCell ref="M76:O76"/>
    <mergeCell ref="A21:C21"/>
    <mergeCell ref="D21:E21"/>
    <mergeCell ref="F21:G21"/>
    <mergeCell ref="H21:I21"/>
    <mergeCell ref="H61:J61"/>
    <mergeCell ref="B61:C61"/>
    <mergeCell ref="D61:E61"/>
    <mergeCell ref="F61:G61"/>
    <mergeCell ref="M60:O60"/>
    <mergeCell ref="B59:C59"/>
    <mergeCell ref="F59:G59"/>
    <mergeCell ref="H59:J59"/>
    <mergeCell ref="B60:C60"/>
    <mergeCell ref="H60:J60"/>
    <mergeCell ref="K60:L60"/>
    <mergeCell ref="D59:E59"/>
    <mergeCell ref="D60:E60"/>
    <mergeCell ref="F60:G60"/>
    <mergeCell ref="F22:G22"/>
    <mergeCell ref="H22:I22"/>
    <mergeCell ref="A24:C24"/>
    <mergeCell ref="B49:B50"/>
    <mergeCell ref="M61:O61"/>
    <mergeCell ref="A71:C71"/>
    <mergeCell ref="A70:C70"/>
    <mergeCell ref="D20:E20"/>
    <mergeCell ref="A69:C69"/>
    <mergeCell ref="A68:C68"/>
    <mergeCell ref="B63:C63"/>
    <mergeCell ref="D63:E63"/>
    <mergeCell ref="A26:C26"/>
    <mergeCell ref="D26:E26"/>
    <mergeCell ref="A25:C25"/>
    <mergeCell ref="D69:F69"/>
    <mergeCell ref="B46:C46"/>
    <mergeCell ref="D46:F46"/>
    <mergeCell ref="F41:O41"/>
    <mergeCell ref="F42:O42"/>
    <mergeCell ref="G46:I46"/>
    <mergeCell ref="J46:L46"/>
    <mergeCell ref="M46:O46"/>
    <mergeCell ref="A46:A47"/>
    <mergeCell ref="B41:E41"/>
    <mergeCell ref="M62:O62"/>
    <mergeCell ref="K61:L61"/>
    <mergeCell ref="H62:J62"/>
    <mergeCell ref="A67:C67"/>
    <mergeCell ref="D67:F67"/>
    <mergeCell ref="D68:F68"/>
    <mergeCell ref="M68:O68"/>
    <mergeCell ref="G67:I67"/>
    <mergeCell ref="J67:L67"/>
    <mergeCell ref="B62:C62"/>
    <mergeCell ref="D62:E62"/>
    <mergeCell ref="F62:G62"/>
    <mergeCell ref="N24:O24"/>
    <mergeCell ref="F23:G23"/>
    <mergeCell ref="H23:I23"/>
    <mergeCell ref="J23:K23"/>
    <mergeCell ref="N22:O22"/>
    <mergeCell ref="D22:E22"/>
    <mergeCell ref="G70:I70"/>
    <mergeCell ref="D71:F71"/>
    <mergeCell ref="G71:I71"/>
    <mergeCell ref="M63:O63"/>
    <mergeCell ref="M67:O67"/>
    <mergeCell ref="D70:F70"/>
    <mergeCell ref="G69:I69"/>
    <mergeCell ref="K63:L63"/>
    <mergeCell ref="J69:L69"/>
    <mergeCell ref="H63:J63"/>
    <mergeCell ref="J70:L70"/>
    <mergeCell ref="M70:O70"/>
    <mergeCell ref="M71:O71"/>
    <mergeCell ref="J71:L71"/>
    <mergeCell ref="M69:O69"/>
    <mergeCell ref="G68:I68"/>
    <mergeCell ref="F63:G63"/>
    <mergeCell ref="A65:O65"/>
  </mergeCells>
  <phoneticPr fontId="3" type="noConversion"/>
  <pageMargins left="1.1811023622047245" right="0.39370078740157483" top="0.78740157480314965" bottom="0.78740157480314965" header="0.27559055118110237" footer="0.15748031496062992"/>
  <pageSetup paperSize="9" scale="47" orientation="landscape" horizontalDpi="1200" verticalDpi="1200" r:id="rId1"/>
  <headerFooter alignWithMargins="0">
    <oddHeader xml:space="preserve">&amp;C&amp;"Times New Roman,обычный"&amp;14 
13
&amp;R
&amp;"Times New Roman,обычный"&amp;14Продовження додатка 1
Таблиця 6
</oddHeader>
  </headerFooter>
  <rowBreaks count="1" manualBreakCount="1">
    <brk id="42" max="14" man="1"/>
  </rowBreaks>
  <ignoredErrors>
    <ignoredError sqref="L24:M25 I25 I23:K23 L12:M13 L23:M23 O11 L11:M11 N11:N13 O12:O25 I24 L15:M22 M14 N15:N25" evalError="1"/>
    <ignoredError sqref="E54:F54 H54:I54 K54:L54 K6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3"/>
  </sheetPr>
  <dimension ref="A1:AE71"/>
  <sheetViews>
    <sheetView view="pageBreakPreview" topLeftCell="B1" zoomScale="50" zoomScaleNormal="60" zoomScaleSheetLayoutView="50" workbookViewId="0">
      <selection activeCell="V7" sqref="V7:Y7"/>
    </sheetView>
  </sheetViews>
  <sheetFormatPr defaultRowHeight="18.75"/>
  <cols>
    <col min="1" max="1" width="8.28515625" style="2" customWidth="1"/>
    <col min="2" max="2" width="28.7109375" style="2" customWidth="1"/>
    <col min="3" max="6" width="11.28515625" style="2" customWidth="1"/>
    <col min="7" max="27" width="11" style="2" customWidth="1"/>
    <col min="28" max="28" width="8.42578125" style="2" customWidth="1"/>
    <col min="29" max="31" width="11" style="2" customWidth="1"/>
    <col min="32" max="16384" width="9.140625" style="2"/>
  </cols>
  <sheetData>
    <row r="1" spans="1:3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Q1" s="35"/>
      <c r="R1" s="35"/>
      <c r="S1" s="35"/>
      <c r="T1" s="35"/>
      <c r="U1" s="35"/>
      <c r="AB1" s="380"/>
      <c r="AC1" s="381"/>
      <c r="AD1" s="381"/>
      <c r="AE1" s="381"/>
    </row>
    <row r="2" spans="1:31" ht="18.75" customHeight="1">
      <c r="B2" s="47" t="s">
        <v>345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41.25" customHeight="1">
      <c r="A4" s="228" t="s">
        <v>45</v>
      </c>
      <c r="B4" s="228" t="s">
        <v>167</v>
      </c>
      <c r="C4" s="327" t="s">
        <v>168</v>
      </c>
      <c r="D4" s="328"/>
      <c r="E4" s="328"/>
      <c r="F4" s="329"/>
      <c r="G4" s="327" t="s">
        <v>253</v>
      </c>
      <c r="H4" s="328"/>
      <c r="I4" s="328"/>
      <c r="J4" s="328"/>
      <c r="K4" s="328"/>
      <c r="L4" s="328"/>
      <c r="M4" s="329"/>
      <c r="N4" s="225" t="s">
        <v>169</v>
      </c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7"/>
      <c r="Z4" s="371" t="s">
        <v>353</v>
      </c>
      <c r="AA4" s="372"/>
      <c r="AB4" s="373"/>
      <c r="AC4" s="344" t="s">
        <v>354</v>
      </c>
      <c r="AD4" s="345"/>
      <c r="AE4" s="346"/>
    </row>
    <row r="5" spans="1:31" ht="48.75" customHeight="1">
      <c r="A5" s="229"/>
      <c r="B5" s="229"/>
      <c r="C5" s="330"/>
      <c r="D5" s="331"/>
      <c r="E5" s="331"/>
      <c r="F5" s="332"/>
      <c r="G5" s="330"/>
      <c r="H5" s="331"/>
      <c r="I5" s="331"/>
      <c r="J5" s="331"/>
      <c r="K5" s="331"/>
      <c r="L5" s="331"/>
      <c r="M5" s="332"/>
      <c r="N5" s="225" t="s">
        <v>356</v>
      </c>
      <c r="O5" s="226"/>
      <c r="P5" s="226"/>
      <c r="Q5" s="227"/>
      <c r="R5" s="225" t="s">
        <v>357</v>
      </c>
      <c r="S5" s="226"/>
      <c r="T5" s="226"/>
      <c r="U5" s="227"/>
      <c r="V5" s="225" t="s">
        <v>358</v>
      </c>
      <c r="W5" s="226"/>
      <c r="X5" s="226"/>
      <c r="Y5" s="227"/>
      <c r="Z5" s="374"/>
      <c r="AA5" s="374"/>
      <c r="AB5" s="375"/>
      <c r="AC5" s="347"/>
      <c r="AD5" s="348"/>
      <c r="AE5" s="349"/>
    </row>
    <row r="6" spans="1:31" ht="18" customHeight="1">
      <c r="A6" s="76">
        <v>1</v>
      </c>
      <c r="B6" s="77">
        <v>2</v>
      </c>
      <c r="C6" s="339">
        <v>3</v>
      </c>
      <c r="D6" s="340"/>
      <c r="E6" s="340"/>
      <c r="F6" s="341"/>
      <c r="G6" s="339">
        <v>4</v>
      </c>
      <c r="H6" s="340"/>
      <c r="I6" s="340"/>
      <c r="J6" s="340"/>
      <c r="K6" s="340"/>
      <c r="L6" s="340"/>
      <c r="M6" s="341"/>
      <c r="N6" s="333">
        <v>5</v>
      </c>
      <c r="O6" s="334"/>
      <c r="P6" s="334"/>
      <c r="Q6" s="335"/>
      <c r="R6" s="333">
        <v>6</v>
      </c>
      <c r="S6" s="334"/>
      <c r="T6" s="334"/>
      <c r="U6" s="335"/>
      <c r="V6" s="333">
        <v>7</v>
      </c>
      <c r="W6" s="334"/>
      <c r="X6" s="334"/>
      <c r="Y6" s="335"/>
      <c r="Z6" s="334">
        <v>8</v>
      </c>
      <c r="AA6" s="334"/>
      <c r="AB6" s="335"/>
      <c r="AC6" s="333">
        <v>9</v>
      </c>
      <c r="AD6" s="334"/>
      <c r="AE6" s="335"/>
    </row>
    <row r="7" spans="1:31" ht="20.100000000000001" customHeight="1">
      <c r="A7" s="76">
        <v>1</v>
      </c>
      <c r="B7" s="77" t="s">
        <v>435</v>
      </c>
      <c r="C7" s="339">
        <v>2002</v>
      </c>
      <c r="D7" s="340"/>
      <c r="E7" s="340"/>
      <c r="F7" s="341"/>
      <c r="G7" s="336" t="s">
        <v>436</v>
      </c>
      <c r="H7" s="337"/>
      <c r="I7" s="337"/>
      <c r="J7" s="337"/>
      <c r="K7" s="337"/>
      <c r="L7" s="337"/>
      <c r="M7" s="338"/>
      <c r="N7" s="336">
        <v>7</v>
      </c>
      <c r="O7" s="342"/>
      <c r="P7" s="342"/>
      <c r="Q7" s="343"/>
      <c r="R7" s="336">
        <v>15</v>
      </c>
      <c r="S7" s="337"/>
      <c r="T7" s="337"/>
      <c r="U7" s="338"/>
      <c r="V7" s="336">
        <v>15</v>
      </c>
      <c r="W7" s="337"/>
      <c r="X7" s="337"/>
      <c r="Y7" s="338"/>
      <c r="Z7" s="325">
        <f>(V7/R7)*100</f>
        <v>100</v>
      </c>
      <c r="AA7" s="325"/>
      <c r="AB7" s="326"/>
      <c r="AC7" s="324">
        <v>93</v>
      </c>
      <c r="AD7" s="325"/>
      <c r="AE7" s="326"/>
    </row>
    <row r="8" spans="1:31" ht="20.100000000000001" customHeight="1">
      <c r="A8" s="76"/>
      <c r="B8" s="77"/>
      <c r="C8" s="339"/>
      <c r="D8" s="340"/>
      <c r="E8" s="340"/>
      <c r="F8" s="341"/>
      <c r="G8" s="336" t="s">
        <v>437</v>
      </c>
      <c r="H8" s="337"/>
      <c r="I8" s="337"/>
      <c r="J8" s="337"/>
      <c r="K8" s="337"/>
      <c r="L8" s="337"/>
      <c r="M8" s="338"/>
      <c r="N8" s="336"/>
      <c r="O8" s="337"/>
      <c r="P8" s="337"/>
      <c r="Q8" s="338"/>
      <c r="R8" s="336"/>
      <c r="S8" s="337"/>
      <c r="T8" s="337"/>
      <c r="U8" s="338"/>
      <c r="V8" s="336"/>
      <c r="W8" s="337"/>
      <c r="X8" s="337"/>
      <c r="Y8" s="338"/>
      <c r="Z8" s="325" t="s">
        <v>430</v>
      </c>
      <c r="AA8" s="325"/>
      <c r="AB8" s="326"/>
      <c r="AC8" s="324" t="s">
        <v>430</v>
      </c>
      <c r="AD8" s="325"/>
      <c r="AE8" s="326"/>
    </row>
    <row r="9" spans="1:31" ht="20.100000000000001" customHeight="1">
      <c r="A9" s="76"/>
      <c r="B9" s="77"/>
      <c r="C9" s="339"/>
      <c r="D9" s="340"/>
      <c r="E9" s="340"/>
      <c r="F9" s="341"/>
      <c r="G9" s="336"/>
      <c r="H9" s="337"/>
      <c r="I9" s="337"/>
      <c r="J9" s="337"/>
      <c r="K9" s="337"/>
      <c r="L9" s="337"/>
      <c r="M9" s="338"/>
      <c r="N9" s="336"/>
      <c r="O9" s="337"/>
      <c r="P9" s="337"/>
      <c r="Q9" s="338"/>
      <c r="R9" s="336"/>
      <c r="S9" s="337"/>
      <c r="T9" s="337"/>
      <c r="U9" s="338"/>
      <c r="V9" s="336"/>
      <c r="W9" s="337"/>
      <c r="X9" s="337"/>
      <c r="Y9" s="338"/>
      <c r="Z9" s="325" t="s">
        <v>430</v>
      </c>
      <c r="AA9" s="325"/>
      <c r="AB9" s="326"/>
      <c r="AC9" s="324" t="s">
        <v>430</v>
      </c>
      <c r="AD9" s="325"/>
      <c r="AE9" s="326"/>
    </row>
    <row r="10" spans="1:31" ht="20.100000000000001" customHeight="1">
      <c r="A10" s="76"/>
      <c r="B10" s="77"/>
      <c r="C10" s="339"/>
      <c r="D10" s="340"/>
      <c r="E10" s="340"/>
      <c r="F10" s="341"/>
      <c r="G10" s="336"/>
      <c r="H10" s="337"/>
      <c r="I10" s="337"/>
      <c r="J10" s="337"/>
      <c r="K10" s="337"/>
      <c r="L10" s="337"/>
      <c r="M10" s="338"/>
      <c r="N10" s="336"/>
      <c r="O10" s="337"/>
      <c r="P10" s="337"/>
      <c r="Q10" s="338"/>
      <c r="R10" s="336"/>
      <c r="S10" s="337"/>
      <c r="T10" s="337"/>
      <c r="U10" s="338"/>
      <c r="V10" s="336"/>
      <c r="W10" s="337"/>
      <c r="X10" s="337"/>
      <c r="Y10" s="338"/>
      <c r="Z10" s="325" t="s">
        <v>430</v>
      </c>
      <c r="AA10" s="325"/>
      <c r="AB10" s="326"/>
      <c r="AC10" s="324" t="s">
        <v>430</v>
      </c>
      <c r="AD10" s="325"/>
      <c r="AE10" s="326"/>
    </row>
    <row r="11" spans="1:31" ht="20.100000000000001" customHeight="1">
      <c r="A11" s="376" t="s">
        <v>49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8"/>
      <c r="N11" s="281">
        <f>SUM(N7:N10)</f>
        <v>7</v>
      </c>
      <c r="O11" s="356"/>
      <c r="P11" s="356"/>
      <c r="Q11" s="282"/>
      <c r="R11" s="281">
        <f>SUM(R7:R10)</f>
        <v>15</v>
      </c>
      <c r="S11" s="356"/>
      <c r="T11" s="356"/>
      <c r="U11" s="282"/>
      <c r="V11" s="281">
        <f>SUM(V7:V10)</f>
        <v>15</v>
      </c>
      <c r="W11" s="356"/>
      <c r="X11" s="356"/>
      <c r="Y11" s="282"/>
      <c r="Z11" s="351">
        <f>(V11/R11)*100</f>
        <v>100</v>
      </c>
      <c r="AA11" s="351"/>
      <c r="AB11" s="352"/>
      <c r="AC11" s="350">
        <f>AC7</f>
        <v>93</v>
      </c>
      <c r="AD11" s="351"/>
      <c r="AE11" s="352"/>
    </row>
    <row r="12" spans="1:31" ht="18.7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2"/>
      <c r="N12" s="42"/>
      <c r="O12" s="42"/>
      <c r="P12" s="42"/>
      <c r="Q12" s="65"/>
      <c r="R12" s="65"/>
      <c r="S12" s="65"/>
      <c r="T12" s="65"/>
      <c r="U12" s="65"/>
      <c r="V12" s="65"/>
      <c r="W12" s="66"/>
      <c r="X12" s="66"/>
      <c r="Y12" s="66"/>
      <c r="Z12" s="66"/>
      <c r="AA12" s="66"/>
      <c r="AB12" s="66"/>
      <c r="AC12" s="66"/>
      <c r="AD12" s="66"/>
      <c r="AE12" s="66"/>
    </row>
    <row r="13" spans="1:31" s="47" customFormat="1" ht="18.75" customHeight="1">
      <c r="B13" s="47" t="s">
        <v>346</v>
      </c>
    </row>
    <row r="14" spans="1:31" s="47" customFormat="1" ht="18.75" customHeight="1"/>
    <row r="15" spans="1:31" ht="39.75" customHeight="1">
      <c r="A15" s="255" t="s">
        <v>45</v>
      </c>
      <c r="B15" s="255" t="s">
        <v>170</v>
      </c>
      <c r="C15" s="249" t="s">
        <v>167</v>
      </c>
      <c r="D15" s="249"/>
      <c r="E15" s="249"/>
      <c r="F15" s="249"/>
      <c r="G15" s="327" t="s">
        <v>253</v>
      </c>
      <c r="H15" s="328"/>
      <c r="I15" s="328"/>
      <c r="J15" s="328"/>
      <c r="K15" s="328"/>
      <c r="L15" s="328"/>
      <c r="M15" s="329"/>
      <c r="N15" s="327" t="s">
        <v>171</v>
      </c>
      <c r="O15" s="328"/>
      <c r="P15" s="329"/>
      <c r="Q15" s="327" t="s">
        <v>169</v>
      </c>
      <c r="R15" s="328"/>
      <c r="S15" s="328"/>
      <c r="T15" s="328"/>
      <c r="U15" s="328"/>
      <c r="V15" s="328"/>
      <c r="W15" s="328"/>
      <c r="X15" s="328"/>
      <c r="Y15" s="329"/>
      <c r="Z15" s="344" t="s">
        <v>353</v>
      </c>
      <c r="AA15" s="345"/>
      <c r="AB15" s="346"/>
      <c r="AC15" s="344" t="s">
        <v>354</v>
      </c>
      <c r="AD15" s="345"/>
      <c r="AE15" s="346"/>
    </row>
    <row r="16" spans="1:31" ht="18.75" customHeight="1">
      <c r="A16" s="255"/>
      <c r="B16" s="255"/>
      <c r="C16" s="249"/>
      <c r="D16" s="249"/>
      <c r="E16" s="249"/>
      <c r="F16" s="249"/>
      <c r="G16" s="353"/>
      <c r="H16" s="354"/>
      <c r="I16" s="354"/>
      <c r="J16" s="354"/>
      <c r="K16" s="354"/>
      <c r="L16" s="354"/>
      <c r="M16" s="355"/>
      <c r="N16" s="353"/>
      <c r="O16" s="354"/>
      <c r="P16" s="355"/>
      <c r="Q16" s="249" t="s">
        <v>356</v>
      </c>
      <c r="R16" s="249"/>
      <c r="S16" s="249"/>
      <c r="T16" s="249" t="s">
        <v>357</v>
      </c>
      <c r="U16" s="249"/>
      <c r="V16" s="249"/>
      <c r="W16" s="249" t="s">
        <v>358</v>
      </c>
      <c r="X16" s="249"/>
      <c r="Y16" s="249"/>
      <c r="Z16" s="368"/>
      <c r="AA16" s="369"/>
      <c r="AB16" s="370"/>
      <c r="AC16" s="368"/>
      <c r="AD16" s="369"/>
      <c r="AE16" s="370"/>
    </row>
    <row r="17" spans="1:31" ht="27.75" customHeight="1">
      <c r="A17" s="255"/>
      <c r="B17" s="255"/>
      <c r="C17" s="249"/>
      <c r="D17" s="249"/>
      <c r="E17" s="249"/>
      <c r="F17" s="249"/>
      <c r="G17" s="330"/>
      <c r="H17" s="331"/>
      <c r="I17" s="331"/>
      <c r="J17" s="331"/>
      <c r="K17" s="331"/>
      <c r="L17" s="331"/>
      <c r="M17" s="332"/>
      <c r="N17" s="330"/>
      <c r="O17" s="331"/>
      <c r="P17" s="332"/>
      <c r="Q17" s="249"/>
      <c r="R17" s="249"/>
      <c r="S17" s="249"/>
      <c r="T17" s="249"/>
      <c r="U17" s="249"/>
      <c r="V17" s="249"/>
      <c r="W17" s="249"/>
      <c r="X17" s="249"/>
      <c r="Y17" s="249"/>
      <c r="Z17" s="347"/>
      <c r="AA17" s="348"/>
      <c r="AB17" s="349"/>
      <c r="AC17" s="347"/>
      <c r="AD17" s="348"/>
      <c r="AE17" s="349"/>
    </row>
    <row r="18" spans="1:31" ht="18" customHeight="1">
      <c r="A18" s="76">
        <v>1</v>
      </c>
      <c r="B18" s="76">
        <v>2</v>
      </c>
      <c r="C18" s="393">
        <v>3</v>
      </c>
      <c r="D18" s="393"/>
      <c r="E18" s="393"/>
      <c r="F18" s="393"/>
      <c r="G18" s="339">
        <v>4</v>
      </c>
      <c r="H18" s="340"/>
      <c r="I18" s="340"/>
      <c r="J18" s="340"/>
      <c r="K18" s="340"/>
      <c r="L18" s="340"/>
      <c r="M18" s="341"/>
      <c r="N18" s="339">
        <v>5</v>
      </c>
      <c r="O18" s="340"/>
      <c r="P18" s="341"/>
      <c r="Q18" s="339">
        <v>6</v>
      </c>
      <c r="R18" s="340"/>
      <c r="S18" s="341"/>
      <c r="T18" s="339">
        <v>7</v>
      </c>
      <c r="U18" s="340"/>
      <c r="V18" s="341"/>
      <c r="W18" s="339">
        <v>8</v>
      </c>
      <c r="X18" s="340"/>
      <c r="Y18" s="341"/>
      <c r="Z18" s="339">
        <v>9</v>
      </c>
      <c r="AA18" s="340"/>
      <c r="AB18" s="341"/>
      <c r="AC18" s="339">
        <v>10</v>
      </c>
      <c r="AD18" s="340"/>
      <c r="AE18" s="341"/>
    </row>
    <row r="19" spans="1:31" ht="20.100000000000001" customHeight="1">
      <c r="A19" s="118" t="s">
        <v>430</v>
      </c>
      <c r="B19" s="110" t="s">
        <v>430</v>
      </c>
      <c r="C19" s="379" t="s">
        <v>430</v>
      </c>
      <c r="D19" s="379"/>
      <c r="E19" s="379"/>
      <c r="F19" s="379"/>
      <c r="G19" s="336" t="s">
        <v>430</v>
      </c>
      <c r="H19" s="337"/>
      <c r="I19" s="337"/>
      <c r="J19" s="337"/>
      <c r="K19" s="337"/>
      <c r="L19" s="337"/>
      <c r="M19" s="338"/>
      <c r="N19" s="382" t="s">
        <v>430</v>
      </c>
      <c r="O19" s="383"/>
      <c r="P19" s="384"/>
      <c r="Q19" s="357" t="s">
        <v>430</v>
      </c>
      <c r="R19" s="358"/>
      <c r="S19" s="359"/>
      <c r="T19" s="357" t="s">
        <v>430</v>
      </c>
      <c r="U19" s="358"/>
      <c r="V19" s="359"/>
      <c r="W19" s="357" t="s">
        <v>430</v>
      </c>
      <c r="X19" s="358"/>
      <c r="Y19" s="359"/>
      <c r="Z19" s="325" t="s">
        <v>430</v>
      </c>
      <c r="AA19" s="325"/>
      <c r="AB19" s="326"/>
      <c r="AC19" s="325" t="s">
        <v>430</v>
      </c>
      <c r="AD19" s="325"/>
      <c r="AE19" s="326"/>
    </row>
    <row r="20" spans="1:31" ht="20.100000000000001" customHeight="1">
      <c r="A20" s="118"/>
      <c r="B20" s="110"/>
      <c r="C20" s="379"/>
      <c r="D20" s="379"/>
      <c r="E20" s="379"/>
      <c r="F20" s="379"/>
      <c r="G20" s="336"/>
      <c r="H20" s="337"/>
      <c r="I20" s="337"/>
      <c r="J20" s="337"/>
      <c r="K20" s="337"/>
      <c r="L20" s="337"/>
      <c r="M20" s="338"/>
      <c r="N20" s="382"/>
      <c r="O20" s="383"/>
      <c r="P20" s="384"/>
      <c r="Q20" s="357"/>
      <c r="R20" s="358"/>
      <c r="S20" s="359"/>
      <c r="T20" s="357"/>
      <c r="U20" s="358"/>
      <c r="V20" s="359"/>
      <c r="W20" s="357"/>
      <c r="X20" s="358"/>
      <c r="Y20" s="359"/>
      <c r="Z20" s="325" t="s">
        <v>430</v>
      </c>
      <c r="AA20" s="325"/>
      <c r="AB20" s="326"/>
      <c r="AC20" s="325" t="s">
        <v>430</v>
      </c>
      <c r="AD20" s="325"/>
      <c r="AE20" s="326"/>
    </row>
    <row r="21" spans="1:31" ht="20.100000000000001" customHeight="1">
      <c r="A21" s="118"/>
      <c r="B21" s="110"/>
      <c r="C21" s="379"/>
      <c r="D21" s="379"/>
      <c r="E21" s="379"/>
      <c r="F21" s="379"/>
      <c r="G21" s="336"/>
      <c r="H21" s="337"/>
      <c r="I21" s="337"/>
      <c r="J21" s="337"/>
      <c r="K21" s="337"/>
      <c r="L21" s="337"/>
      <c r="M21" s="338"/>
      <c r="N21" s="382"/>
      <c r="O21" s="383"/>
      <c r="P21" s="384"/>
      <c r="Q21" s="357"/>
      <c r="R21" s="358"/>
      <c r="S21" s="359"/>
      <c r="T21" s="357"/>
      <c r="U21" s="358"/>
      <c r="V21" s="359"/>
      <c r="W21" s="357"/>
      <c r="X21" s="358"/>
      <c r="Y21" s="359"/>
      <c r="Z21" s="325" t="s">
        <v>430</v>
      </c>
      <c r="AA21" s="325"/>
      <c r="AB21" s="326"/>
      <c r="AC21" s="325" t="s">
        <v>430</v>
      </c>
      <c r="AD21" s="325"/>
      <c r="AE21" s="326"/>
    </row>
    <row r="22" spans="1:31" ht="20.100000000000001" customHeight="1">
      <c r="A22" s="118"/>
      <c r="B22" s="110"/>
      <c r="C22" s="379"/>
      <c r="D22" s="379"/>
      <c r="E22" s="379"/>
      <c r="F22" s="379"/>
      <c r="G22" s="336"/>
      <c r="H22" s="337"/>
      <c r="I22" s="337"/>
      <c r="J22" s="337"/>
      <c r="K22" s="337"/>
      <c r="L22" s="337"/>
      <c r="M22" s="338"/>
      <c r="N22" s="382"/>
      <c r="O22" s="383"/>
      <c r="P22" s="384"/>
      <c r="Q22" s="357"/>
      <c r="R22" s="358"/>
      <c r="S22" s="359"/>
      <c r="T22" s="357"/>
      <c r="U22" s="358"/>
      <c r="V22" s="359"/>
      <c r="W22" s="357"/>
      <c r="X22" s="358"/>
      <c r="Y22" s="359"/>
      <c r="Z22" s="325" t="s">
        <v>430</v>
      </c>
      <c r="AA22" s="325"/>
      <c r="AB22" s="326"/>
      <c r="AC22" s="325" t="s">
        <v>430</v>
      </c>
      <c r="AD22" s="325"/>
      <c r="AE22" s="326"/>
    </row>
    <row r="23" spans="1:31" ht="20.100000000000001" customHeight="1">
      <c r="A23" s="376" t="s">
        <v>49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8"/>
      <c r="N23" s="376"/>
      <c r="O23" s="377"/>
      <c r="P23" s="378"/>
      <c r="Q23" s="360">
        <f>SUM(Q19:Q22)</f>
        <v>0</v>
      </c>
      <c r="R23" s="361"/>
      <c r="S23" s="362"/>
      <c r="T23" s="360">
        <f>SUM(T19:T22)</f>
        <v>0</v>
      </c>
      <c r="U23" s="361"/>
      <c r="V23" s="362"/>
      <c r="W23" s="360">
        <f>SUM(W19:W22)</f>
        <v>0</v>
      </c>
      <c r="X23" s="361"/>
      <c r="Y23" s="362"/>
      <c r="Z23" s="351" t="s">
        <v>430</v>
      </c>
      <c r="AA23" s="351"/>
      <c r="AB23" s="352"/>
      <c r="AC23" s="351" t="s">
        <v>430</v>
      </c>
      <c r="AD23" s="351"/>
      <c r="AE23" s="352"/>
    </row>
    <row r="24" spans="1:3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Q24" s="35"/>
      <c r="R24" s="35"/>
      <c r="S24" s="35"/>
      <c r="T24" s="35"/>
      <c r="U24" s="35"/>
      <c r="AE24" s="35"/>
    </row>
    <row r="25" spans="1:3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Q25" s="35"/>
      <c r="R25" s="35"/>
      <c r="S25" s="35"/>
      <c r="T25" s="35"/>
      <c r="U25" s="35"/>
      <c r="AE25" s="35"/>
    </row>
    <row r="26" spans="1:31" s="47" customFormat="1" ht="18.75" customHeight="1">
      <c r="B26" s="47" t="s">
        <v>183</v>
      </c>
    </row>
    <row r="27" spans="1:31">
      <c r="A27" s="30"/>
      <c r="B27" s="30"/>
      <c r="C27" s="30"/>
      <c r="D27" s="30"/>
      <c r="E27" s="30"/>
      <c r="F27" s="30"/>
      <c r="G27" s="30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30"/>
      <c r="AE27" s="95" t="s">
        <v>423</v>
      </c>
    </row>
    <row r="28" spans="1:31" ht="30" customHeight="1">
      <c r="A28" s="249" t="s">
        <v>45</v>
      </c>
      <c r="B28" s="249" t="s">
        <v>195</v>
      </c>
      <c r="C28" s="249"/>
      <c r="D28" s="249"/>
      <c r="E28" s="249"/>
      <c r="F28" s="249"/>
      <c r="G28" s="249" t="s">
        <v>48</v>
      </c>
      <c r="H28" s="249"/>
      <c r="I28" s="249"/>
      <c r="J28" s="249"/>
      <c r="K28" s="249"/>
      <c r="L28" s="249" t="s">
        <v>86</v>
      </c>
      <c r="M28" s="249"/>
      <c r="N28" s="249"/>
      <c r="O28" s="249"/>
      <c r="P28" s="249"/>
      <c r="Q28" s="249" t="s">
        <v>229</v>
      </c>
      <c r="R28" s="249"/>
      <c r="S28" s="249"/>
      <c r="T28" s="249"/>
      <c r="U28" s="249"/>
      <c r="V28" s="249" t="s">
        <v>117</v>
      </c>
      <c r="W28" s="249"/>
      <c r="X28" s="249"/>
      <c r="Y28" s="249"/>
      <c r="Z28" s="249"/>
      <c r="AA28" s="249" t="s">
        <v>49</v>
      </c>
      <c r="AB28" s="249"/>
      <c r="AC28" s="249"/>
      <c r="AD28" s="249"/>
      <c r="AE28" s="249"/>
    </row>
    <row r="29" spans="1:31" ht="30" customHeight="1">
      <c r="A29" s="249"/>
      <c r="B29" s="249"/>
      <c r="C29" s="249"/>
      <c r="D29" s="249"/>
      <c r="E29" s="249"/>
      <c r="F29" s="249"/>
      <c r="G29" s="249" t="s">
        <v>79</v>
      </c>
      <c r="H29" s="249" t="s">
        <v>92</v>
      </c>
      <c r="I29" s="249"/>
      <c r="J29" s="249"/>
      <c r="K29" s="249"/>
      <c r="L29" s="249" t="s">
        <v>79</v>
      </c>
      <c r="M29" s="249" t="s">
        <v>92</v>
      </c>
      <c r="N29" s="249"/>
      <c r="O29" s="249"/>
      <c r="P29" s="249"/>
      <c r="Q29" s="249" t="s">
        <v>79</v>
      </c>
      <c r="R29" s="249" t="s">
        <v>92</v>
      </c>
      <c r="S29" s="249"/>
      <c r="T29" s="249"/>
      <c r="U29" s="249"/>
      <c r="V29" s="249" t="s">
        <v>79</v>
      </c>
      <c r="W29" s="249" t="s">
        <v>92</v>
      </c>
      <c r="X29" s="249"/>
      <c r="Y29" s="249"/>
      <c r="Z29" s="249"/>
      <c r="AA29" s="249" t="s">
        <v>79</v>
      </c>
      <c r="AB29" s="249" t="s">
        <v>92</v>
      </c>
      <c r="AC29" s="249"/>
      <c r="AD29" s="249"/>
      <c r="AE29" s="249"/>
    </row>
    <row r="30" spans="1:31" ht="39.950000000000003" customHeight="1">
      <c r="A30" s="249"/>
      <c r="B30" s="249"/>
      <c r="C30" s="249"/>
      <c r="D30" s="249"/>
      <c r="E30" s="249"/>
      <c r="F30" s="249"/>
      <c r="G30" s="249"/>
      <c r="H30" s="8" t="s">
        <v>73</v>
      </c>
      <c r="I30" s="8" t="s">
        <v>74</v>
      </c>
      <c r="J30" s="8" t="s">
        <v>72</v>
      </c>
      <c r="K30" s="8" t="s">
        <v>66</v>
      </c>
      <c r="L30" s="249"/>
      <c r="M30" s="8" t="s">
        <v>73</v>
      </c>
      <c r="N30" s="8" t="s">
        <v>74</v>
      </c>
      <c r="O30" s="8" t="s">
        <v>72</v>
      </c>
      <c r="P30" s="8" t="s">
        <v>66</v>
      </c>
      <c r="Q30" s="249"/>
      <c r="R30" s="8" t="s">
        <v>73</v>
      </c>
      <c r="S30" s="8" t="s">
        <v>74</v>
      </c>
      <c r="T30" s="8" t="s">
        <v>72</v>
      </c>
      <c r="U30" s="8" t="s">
        <v>66</v>
      </c>
      <c r="V30" s="249"/>
      <c r="W30" s="8" t="s">
        <v>73</v>
      </c>
      <c r="X30" s="8" t="s">
        <v>74</v>
      </c>
      <c r="Y30" s="8" t="s">
        <v>72</v>
      </c>
      <c r="Z30" s="8" t="s">
        <v>66</v>
      </c>
      <c r="AA30" s="249"/>
      <c r="AB30" s="8" t="s">
        <v>73</v>
      </c>
      <c r="AC30" s="8" t="s">
        <v>74</v>
      </c>
      <c r="AD30" s="8" t="s">
        <v>72</v>
      </c>
      <c r="AE30" s="8" t="s">
        <v>66</v>
      </c>
    </row>
    <row r="31" spans="1:31" ht="18" customHeight="1">
      <c r="A31" s="8">
        <v>1</v>
      </c>
      <c r="B31" s="249">
        <v>2</v>
      </c>
      <c r="C31" s="249"/>
      <c r="D31" s="249"/>
      <c r="E31" s="249"/>
      <c r="F31" s="249"/>
      <c r="G31" s="8">
        <v>3</v>
      </c>
      <c r="H31" s="8">
        <v>4</v>
      </c>
      <c r="I31" s="8">
        <v>5</v>
      </c>
      <c r="J31" s="8">
        <v>6</v>
      </c>
      <c r="K31" s="8">
        <v>7</v>
      </c>
      <c r="L31" s="8">
        <v>8</v>
      </c>
      <c r="M31" s="8">
        <v>9</v>
      </c>
      <c r="N31" s="8">
        <v>10</v>
      </c>
      <c r="O31" s="8">
        <v>11</v>
      </c>
      <c r="P31" s="8">
        <v>12</v>
      </c>
      <c r="Q31" s="8">
        <v>13</v>
      </c>
      <c r="R31" s="8">
        <v>14</v>
      </c>
      <c r="S31" s="8">
        <v>15</v>
      </c>
      <c r="T31" s="8">
        <v>16</v>
      </c>
      <c r="U31" s="8">
        <v>17</v>
      </c>
      <c r="V31" s="7">
        <v>18</v>
      </c>
      <c r="W31" s="7">
        <v>19</v>
      </c>
      <c r="X31" s="7">
        <v>20</v>
      </c>
      <c r="Y31" s="7">
        <v>21</v>
      </c>
      <c r="Z31" s="7">
        <v>22</v>
      </c>
      <c r="AA31" s="7">
        <v>23</v>
      </c>
      <c r="AB31" s="7">
        <v>24</v>
      </c>
      <c r="AC31" s="7">
        <v>25</v>
      </c>
      <c r="AD31" s="7">
        <v>26</v>
      </c>
      <c r="AE31" s="7">
        <v>27</v>
      </c>
    </row>
    <row r="32" spans="1:31" ht="20.100000000000001" customHeight="1">
      <c r="A32" s="114">
        <v>1</v>
      </c>
      <c r="B32" s="314" t="s">
        <v>444</v>
      </c>
      <c r="C32" s="314"/>
      <c r="D32" s="314"/>
      <c r="E32" s="314"/>
      <c r="F32" s="314"/>
      <c r="G32" s="164">
        <f>SUM(H32,I32,J32,K32)</f>
        <v>0</v>
      </c>
      <c r="H32" s="125"/>
      <c r="I32" s="125"/>
      <c r="J32" s="125"/>
      <c r="K32" s="125"/>
      <c r="L32" s="164">
        <v>0</v>
      </c>
      <c r="M32" s="125">
        <f ca="1">-M32</f>
        <v>0</v>
      </c>
      <c r="N32" s="125">
        <v>0</v>
      </c>
      <c r="O32" s="125" t="s">
        <v>430</v>
      </c>
      <c r="P32" s="125" t="s">
        <v>430</v>
      </c>
      <c r="Q32" s="164">
        <v>0</v>
      </c>
      <c r="R32" s="125">
        <v>0</v>
      </c>
      <c r="S32" s="125">
        <v>0</v>
      </c>
      <c r="T32" s="125">
        <v>0</v>
      </c>
      <c r="U32" s="125">
        <v>0</v>
      </c>
      <c r="V32" s="164">
        <f>SUM(W32,X32,Y32,Z32)</f>
        <v>0</v>
      </c>
      <c r="W32" s="125"/>
      <c r="X32" s="125"/>
      <c r="Y32" s="125"/>
      <c r="Z32" s="125"/>
      <c r="AA32" s="164">
        <v>0</v>
      </c>
      <c r="AB32" s="125">
        <v>0</v>
      </c>
      <c r="AC32" s="125">
        <v>0</v>
      </c>
      <c r="AD32" s="125">
        <v>0</v>
      </c>
      <c r="AE32" s="125">
        <f t="shared" ref="AB32:AE35" si="0">SUM(K32,P32,U32,Z32)</f>
        <v>0</v>
      </c>
    </row>
    <row r="33" spans="1:31" ht="40.15" customHeight="1">
      <c r="A33" s="114">
        <v>2</v>
      </c>
      <c r="B33" s="314" t="s">
        <v>447</v>
      </c>
      <c r="C33" s="314"/>
      <c r="D33" s="314"/>
      <c r="E33" s="314"/>
      <c r="F33" s="314"/>
      <c r="G33" s="164">
        <f>SUM(H33,I33,J33,K33)</f>
        <v>0</v>
      </c>
      <c r="H33" s="125"/>
      <c r="I33" s="125"/>
      <c r="J33" s="125"/>
      <c r="K33" s="125"/>
      <c r="L33" s="164">
        <f>N33</f>
        <v>0</v>
      </c>
      <c r="M33" s="125" t="s">
        <v>430</v>
      </c>
      <c r="N33" s="125">
        <v>0</v>
      </c>
      <c r="O33" s="125" t="s">
        <v>430</v>
      </c>
      <c r="P33" s="125"/>
      <c r="Q33" s="164">
        <v>37</v>
      </c>
      <c r="R33" s="125"/>
      <c r="S33" s="125">
        <v>20</v>
      </c>
      <c r="T33" s="125">
        <v>17</v>
      </c>
      <c r="U33" s="125">
        <v>0</v>
      </c>
      <c r="V33" s="164">
        <f>SUM(W33,X33,Y33,Z33)</f>
        <v>0</v>
      </c>
      <c r="W33" s="125"/>
      <c r="X33" s="125"/>
      <c r="Y33" s="125"/>
      <c r="Z33" s="125"/>
      <c r="AA33" s="164">
        <v>37</v>
      </c>
      <c r="AB33" s="125">
        <v>0</v>
      </c>
      <c r="AC33" s="125">
        <v>20</v>
      </c>
      <c r="AD33" s="125">
        <f t="shared" si="0"/>
        <v>17</v>
      </c>
      <c r="AE33" s="125">
        <f t="shared" si="0"/>
        <v>0</v>
      </c>
    </row>
    <row r="34" spans="1:31" ht="20.100000000000001" customHeight="1">
      <c r="A34" s="114"/>
      <c r="B34" s="314"/>
      <c r="C34" s="314"/>
      <c r="D34" s="314"/>
      <c r="E34" s="314"/>
      <c r="F34" s="314"/>
      <c r="G34" s="164">
        <f>SUM(H34,I34,J34,K34)</f>
        <v>0</v>
      </c>
      <c r="H34" s="125"/>
      <c r="I34" s="125"/>
      <c r="J34" s="125"/>
      <c r="K34" s="125"/>
      <c r="L34" s="164" t="s">
        <v>430</v>
      </c>
      <c r="M34" s="125"/>
      <c r="N34" s="125"/>
      <c r="O34" s="125"/>
      <c r="P34" s="125"/>
      <c r="Q34" s="164">
        <f>SUM(R34,S34,T34,U34)</f>
        <v>0</v>
      </c>
      <c r="R34" s="125"/>
      <c r="S34" s="125"/>
      <c r="T34" s="125"/>
      <c r="U34" s="125"/>
      <c r="V34" s="164">
        <f>SUM(W34,X34,Y34,Z34)</f>
        <v>0</v>
      </c>
      <c r="W34" s="125"/>
      <c r="X34" s="125"/>
      <c r="Y34" s="125"/>
      <c r="Z34" s="125"/>
      <c r="AA34" s="164">
        <v>0</v>
      </c>
      <c r="AB34" s="125">
        <f t="shared" si="0"/>
        <v>0</v>
      </c>
      <c r="AC34" s="125">
        <v>0</v>
      </c>
      <c r="AD34" s="125">
        <f t="shared" si="0"/>
        <v>0</v>
      </c>
      <c r="AE34" s="125">
        <f t="shared" si="0"/>
        <v>0</v>
      </c>
    </row>
    <row r="35" spans="1:31" ht="20.100000000000001" customHeight="1">
      <c r="A35" s="114"/>
      <c r="B35" s="314"/>
      <c r="C35" s="314"/>
      <c r="D35" s="314"/>
      <c r="E35" s="314"/>
      <c r="F35" s="314"/>
      <c r="G35" s="164">
        <f>SUM(H35,I35,J35,K35)</f>
        <v>0</v>
      </c>
      <c r="H35" s="125"/>
      <c r="I35" s="125"/>
      <c r="J35" s="125"/>
      <c r="K35" s="125"/>
      <c r="L35" s="164">
        <f>SUM(M35,N35,O35,P35)</f>
        <v>0</v>
      </c>
      <c r="M35" s="125"/>
      <c r="N35" s="125"/>
      <c r="O35" s="125"/>
      <c r="P35" s="125"/>
      <c r="Q35" s="164">
        <f>SUM(R35,S35,T35,U35)</f>
        <v>0</v>
      </c>
      <c r="R35" s="125"/>
      <c r="S35" s="125"/>
      <c r="T35" s="125"/>
      <c r="U35" s="125"/>
      <c r="V35" s="164">
        <f>SUM(W35,X35,Y35,Z35)</f>
        <v>0</v>
      </c>
      <c r="W35" s="125"/>
      <c r="X35" s="125"/>
      <c r="Y35" s="125"/>
      <c r="Z35" s="125"/>
      <c r="AA35" s="164">
        <f>SUM(AB35,AC35,AD35,AE35)</f>
        <v>0</v>
      </c>
      <c r="AB35" s="125">
        <f t="shared" si="0"/>
        <v>0</v>
      </c>
      <c r="AC35" s="125">
        <f t="shared" si="0"/>
        <v>0</v>
      </c>
      <c r="AD35" s="125">
        <f t="shared" si="0"/>
        <v>0</v>
      </c>
      <c r="AE35" s="125">
        <f t="shared" si="0"/>
        <v>0</v>
      </c>
    </row>
    <row r="36" spans="1:31" ht="20.100000000000001" customHeight="1">
      <c r="A36" s="363" t="s">
        <v>49</v>
      </c>
      <c r="B36" s="364"/>
      <c r="C36" s="364"/>
      <c r="D36" s="364"/>
      <c r="E36" s="364"/>
      <c r="F36" s="365"/>
      <c r="G36" s="163">
        <f t="shared" ref="G36:Z36" si="1">SUM(G32:G35)</f>
        <v>0</v>
      </c>
      <c r="H36" s="163">
        <f t="shared" si="1"/>
        <v>0</v>
      </c>
      <c r="I36" s="163">
        <f t="shared" si="1"/>
        <v>0</v>
      </c>
      <c r="J36" s="163">
        <f t="shared" si="1"/>
        <v>0</v>
      </c>
      <c r="K36" s="163">
        <f t="shared" si="1"/>
        <v>0</v>
      </c>
      <c r="L36" s="163">
        <v>0</v>
      </c>
      <c r="M36" s="163">
        <v>0</v>
      </c>
      <c r="N36" s="163">
        <v>0</v>
      </c>
      <c r="O36" s="163">
        <f t="shared" si="1"/>
        <v>0</v>
      </c>
      <c r="P36" s="163">
        <f t="shared" si="1"/>
        <v>0</v>
      </c>
      <c r="Q36" s="163">
        <f>R36+S36+T36+U36</f>
        <v>37</v>
      </c>
      <c r="R36" s="163">
        <f t="shared" si="1"/>
        <v>0</v>
      </c>
      <c r="S36" s="163">
        <f t="shared" si="1"/>
        <v>20</v>
      </c>
      <c r="T36" s="163">
        <f t="shared" si="1"/>
        <v>17</v>
      </c>
      <c r="U36" s="163">
        <f t="shared" si="1"/>
        <v>0</v>
      </c>
      <c r="V36" s="163">
        <f t="shared" si="1"/>
        <v>0</v>
      </c>
      <c r="W36" s="163">
        <f t="shared" si="1"/>
        <v>0</v>
      </c>
      <c r="X36" s="163">
        <f t="shared" si="1"/>
        <v>0</v>
      </c>
      <c r="Y36" s="163">
        <f t="shared" si="1"/>
        <v>0</v>
      </c>
      <c r="Z36" s="163">
        <f t="shared" si="1"/>
        <v>0</v>
      </c>
      <c r="AA36" s="163">
        <f>AA32+AA33</f>
        <v>37</v>
      </c>
      <c r="AB36" s="163">
        <f>AB32+AB33</f>
        <v>0</v>
      </c>
      <c r="AC36" s="163">
        <f>AC32+AC33</f>
        <v>20</v>
      </c>
      <c r="AD36" s="163">
        <f>AD32+AD33</f>
        <v>17</v>
      </c>
      <c r="AE36" s="163">
        <f>AE32+AE33</f>
        <v>0</v>
      </c>
    </row>
    <row r="37" spans="1:31" ht="20.100000000000001" customHeight="1">
      <c r="A37" s="250" t="s">
        <v>50</v>
      </c>
      <c r="B37" s="244"/>
      <c r="C37" s="244"/>
      <c r="D37" s="244"/>
      <c r="E37" s="244"/>
      <c r="F37" s="291"/>
      <c r="G37" s="165" t="s">
        <v>430</v>
      </c>
      <c r="H37" s="130"/>
      <c r="I37" s="130"/>
      <c r="J37" s="130"/>
      <c r="K37" s="130"/>
      <c r="L37" s="165" t="s">
        <v>430</v>
      </c>
      <c r="M37" s="130"/>
      <c r="N37" s="130"/>
      <c r="O37" s="130"/>
      <c r="P37" s="130"/>
      <c r="Q37" s="165" t="s">
        <v>430</v>
      </c>
      <c r="R37" s="130"/>
      <c r="S37" s="130"/>
      <c r="T37" s="130"/>
      <c r="U37" s="130"/>
      <c r="V37" s="165" t="s">
        <v>430</v>
      </c>
      <c r="W37" s="8"/>
      <c r="X37" s="8"/>
      <c r="Y37" s="8"/>
      <c r="Z37" s="8"/>
      <c r="AA37" s="165" t="s">
        <v>430</v>
      </c>
      <c r="AB37" s="8"/>
      <c r="AC37" s="8"/>
      <c r="AD37" s="8"/>
      <c r="AE37" s="8"/>
    </row>
    <row r="38" spans="1:31" ht="20.100000000000001" customHeight="1">
      <c r="A38" s="63"/>
      <c r="B38" s="6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63"/>
      <c r="T38" s="63"/>
      <c r="U38" s="63"/>
      <c r="V38" s="63"/>
      <c r="W38" s="113"/>
      <c r="X38" s="63"/>
      <c r="Y38" s="63"/>
      <c r="Z38" s="63"/>
      <c r="AA38" s="63"/>
    </row>
    <row r="39" spans="1:31" ht="20.100000000000001" customHeight="1">
      <c r="A39" s="20"/>
      <c r="B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31" s="47" customFormat="1" ht="20.100000000000001" customHeight="1">
      <c r="B40" s="47" t="s">
        <v>196</v>
      </c>
    </row>
    <row r="41" spans="1:31" s="96" customFormat="1" ht="20.100000000000001" customHeight="1">
      <c r="A41" s="2"/>
      <c r="B41" s="2"/>
      <c r="C41" s="2"/>
      <c r="D41" s="2"/>
      <c r="E41" s="2"/>
      <c r="F41" s="2"/>
      <c r="G41" s="2"/>
      <c r="H41" s="2"/>
      <c r="I41" s="2"/>
      <c r="K41" s="2"/>
      <c r="AE41" s="95" t="s">
        <v>423</v>
      </c>
    </row>
    <row r="42" spans="1:31" s="97" customFormat="1" ht="34.5" customHeight="1">
      <c r="A42" s="248" t="s">
        <v>45</v>
      </c>
      <c r="B42" s="249" t="s">
        <v>228</v>
      </c>
      <c r="C42" s="249" t="s">
        <v>242</v>
      </c>
      <c r="D42" s="249"/>
      <c r="E42" s="249" t="s">
        <v>176</v>
      </c>
      <c r="F42" s="249"/>
      <c r="G42" s="249" t="s">
        <v>177</v>
      </c>
      <c r="H42" s="249"/>
      <c r="I42" s="249" t="s">
        <v>221</v>
      </c>
      <c r="J42" s="249"/>
      <c r="K42" s="249" t="s">
        <v>127</v>
      </c>
      <c r="L42" s="249"/>
      <c r="M42" s="249"/>
      <c r="N42" s="249"/>
      <c r="O42" s="249"/>
      <c r="P42" s="249"/>
      <c r="Q42" s="249"/>
      <c r="R42" s="249"/>
      <c r="S42" s="249"/>
      <c r="T42" s="249"/>
      <c r="U42" s="249" t="s">
        <v>243</v>
      </c>
      <c r="V42" s="249"/>
      <c r="W42" s="249"/>
      <c r="X42" s="249"/>
      <c r="Y42" s="249"/>
      <c r="Z42" s="249" t="s">
        <v>355</v>
      </c>
      <c r="AA42" s="249"/>
      <c r="AB42" s="249"/>
      <c r="AC42" s="249"/>
      <c r="AD42" s="249"/>
      <c r="AE42" s="249"/>
    </row>
    <row r="43" spans="1:31" s="97" customFormat="1" ht="63.75" customHeight="1">
      <c r="A43" s="248"/>
      <c r="B43" s="249"/>
      <c r="C43" s="249"/>
      <c r="D43" s="249"/>
      <c r="E43" s="249"/>
      <c r="F43" s="249"/>
      <c r="G43" s="249"/>
      <c r="H43" s="249"/>
      <c r="I43" s="249"/>
      <c r="J43" s="249"/>
      <c r="K43" s="249" t="s">
        <v>254</v>
      </c>
      <c r="L43" s="249"/>
      <c r="M43" s="249" t="s">
        <v>255</v>
      </c>
      <c r="N43" s="249"/>
      <c r="O43" s="249" t="s">
        <v>241</v>
      </c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</row>
    <row r="44" spans="1:31" s="98" customFormat="1" ht="82.5" customHeight="1">
      <c r="A44" s="248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 t="s">
        <v>222</v>
      </c>
      <c r="P44" s="249"/>
      <c r="Q44" s="249" t="s">
        <v>223</v>
      </c>
      <c r="R44" s="249"/>
      <c r="S44" s="249" t="s">
        <v>224</v>
      </c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</row>
    <row r="45" spans="1:31" s="97" customFormat="1" ht="18" customHeight="1">
      <c r="A45" s="7">
        <v>1</v>
      </c>
      <c r="B45" s="8">
        <v>2</v>
      </c>
      <c r="C45" s="249">
        <v>3</v>
      </c>
      <c r="D45" s="249"/>
      <c r="E45" s="249">
        <v>4</v>
      </c>
      <c r="F45" s="249"/>
      <c r="G45" s="249">
        <v>5</v>
      </c>
      <c r="H45" s="249"/>
      <c r="I45" s="249">
        <v>6</v>
      </c>
      <c r="J45" s="249"/>
      <c r="K45" s="225">
        <v>7</v>
      </c>
      <c r="L45" s="227"/>
      <c r="M45" s="225">
        <v>8</v>
      </c>
      <c r="N45" s="227"/>
      <c r="O45" s="249">
        <v>9</v>
      </c>
      <c r="P45" s="249"/>
      <c r="Q45" s="248">
        <v>10</v>
      </c>
      <c r="R45" s="248"/>
      <c r="S45" s="249">
        <v>11</v>
      </c>
      <c r="T45" s="249"/>
      <c r="U45" s="249">
        <v>12</v>
      </c>
      <c r="V45" s="249"/>
      <c r="W45" s="249"/>
      <c r="X45" s="249"/>
      <c r="Y45" s="249"/>
      <c r="Z45" s="249">
        <v>13</v>
      </c>
      <c r="AA45" s="249"/>
      <c r="AB45" s="249"/>
      <c r="AC45" s="249"/>
      <c r="AD45" s="249"/>
      <c r="AE45" s="249"/>
    </row>
    <row r="46" spans="1:31" s="97" customFormat="1" ht="20.100000000000001" customHeight="1">
      <c r="A46" s="114" t="s">
        <v>430</v>
      </c>
      <c r="B46" s="117" t="s">
        <v>430</v>
      </c>
      <c r="C46" s="285" t="s">
        <v>430</v>
      </c>
      <c r="D46" s="285"/>
      <c r="E46" s="278" t="s">
        <v>430</v>
      </c>
      <c r="F46" s="278"/>
      <c r="G46" s="278" t="s">
        <v>430</v>
      </c>
      <c r="H46" s="278"/>
      <c r="I46" s="278" t="s">
        <v>430</v>
      </c>
      <c r="J46" s="278"/>
      <c r="K46" s="276" t="s">
        <v>430</v>
      </c>
      <c r="L46" s="277"/>
      <c r="M46" s="366">
        <f t="shared" ref="M46:M52" si="2">SUM(O46,Q46,S46)</f>
        <v>0</v>
      </c>
      <c r="N46" s="367"/>
      <c r="O46" s="278" t="s">
        <v>430</v>
      </c>
      <c r="P46" s="278"/>
      <c r="Q46" s="278" t="s">
        <v>430</v>
      </c>
      <c r="R46" s="278"/>
      <c r="S46" s="278" t="s">
        <v>430</v>
      </c>
      <c r="T46" s="278"/>
      <c r="U46" s="311" t="s">
        <v>430</v>
      </c>
      <c r="V46" s="311"/>
      <c r="W46" s="311"/>
      <c r="X46" s="311"/>
      <c r="Y46" s="311"/>
      <c r="Z46" s="314" t="s">
        <v>430</v>
      </c>
      <c r="AA46" s="314"/>
      <c r="AB46" s="314"/>
      <c r="AC46" s="314"/>
      <c r="AD46" s="314"/>
      <c r="AE46" s="314"/>
    </row>
    <row r="47" spans="1:31" s="97" customFormat="1" ht="20.100000000000001" customHeight="1">
      <c r="A47" s="114"/>
      <c r="B47" s="117"/>
      <c r="C47" s="285"/>
      <c r="D47" s="285"/>
      <c r="E47" s="278"/>
      <c r="F47" s="278"/>
      <c r="G47" s="278"/>
      <c r="H47" s="278"/>
      <c r="I47" s="278"/>
      <c r="J47" s="278"/>
      <c r="K47" s="276"/>
      <c r="L47" s="277"/>
      <c r="M47" s="366">
        <f t="shared" si="2"/>
        <v>0</v>
      </c>
      <c r="N47" s="367"/>
      <c r="O47" s="278"/>
      <c r="P47" s="278"/>
      <c r="Q47" s="278"/>
      <c r="R47" s="278"/>
      <c r="S47" s="278"/>
      <c r="T47" s="278"/>
      <c r="U47" s="311"/>
      <c r="V47" s="311"/>
      <c r="W47" s="311"/>
      <c r="X47" s="311"/>
      <c r="Y47" s="311"/>
      <c r="Z47" s="314"/>
      <c r="AA47" s="314"/>
      <c r="AB47" s="314"/>
      <c r="AC47" s="314"/>
      <c r="AD47" s="314"/>
      <c r="AE47" s="314"/>
    </row>
    <row r="48" spans="1:31" s="97" customFormat="1" ht="20.100000000000001" customHeight="1">
      <c r="A48" s="114"/>
      <c r="B48" s="117"/>
      <c r="C48" s="285"/>
      <c r="D48" s="285"/>
      <c r="E48" s="278"/>
      <c r="F48" s="278"/>
      <c r="G48" s="278"/>
      <c r="H48" s="278"/>
      <c r="I48" s="278"/>
      <c r="J48" s="278"/>
      <c r="K48" s="276"/>
      <c r="L48" s="277"/>
      <c r="M48" s="366">
        <f t="shared" si="2"/>
        <v>0</v>
      </c>
      <c r="N48" s="367"/>
      <c r="O48" s="278"/>
      <c r="P48" s="278"/>
      <c r="Q48" s="278"/>
      <c r="R48" s="278"/>
      <c r="S48" s="278"/>
      <c r="T48" s="278"/>
      <c r="U48" s="311"/>
      <c r="V48" s="311"/>
      <c r="W48" s="311"/>
      <c r="X48" s="311"/>
      <c r="Y48" s="311"/>
      <c r="Z48" s="314"/>
      <c r="AA48" s="314"/>
      <c r="AB48" s="314"/>
      <c r="AC48" s="314"/>
      <c r="AD48" s="314"/>
      <c r="AE48" s="314"/>
    </row>
    <row r="49" spans="1:31" s="97" customFormat="1" ht="20.100000000000001" customHeight="1">
      <c r="A49" s="114"/>
      <c r="B49" s="117"/>
      <c r="C49" s="285"/>
      <c r="D49" s="285"/>
      <c r="E49" s="278"/>
      <c r="F49" s="278"/>
      <c r="G49" s="278"/>
      <c r="H49" s="278"/>
      <c r="I49" s="278"/>
      <c r="J49" s="278"/>
      <c r="K49" s="276"/>
      <c r="L49" s="277"/>
      <c r="M49" s="366">
        <f t="shared" si="2"/>
        <v>0</v>
      </c>
      <c r="N49" s="367"/>
      <c r="O49" s="278"/>
      <c r="P49" s="278"/>
      <c r="Q49" s="278"/>
      <c r="R49" s="278"/>
      <c r="S49" s="278"/>
      <c r="T49" s="278"/>
      <c r="U49" s="311"/>
      <c r="V49" s="311"/>
      <c r="W49" s="311"/>
      <c r="X49" s="311"/>
      <c r="Y49" s="311"/>
      <c r="Z49" s="314"/>
      <c r="AA49" s="314"/>
      <c r="AB49" s="314"/>
      <c r="AC49" s="314"/>
      <c r="AD49" s="314"/>
      <c r="AE49" s="314"/>
    </row>
    <row r="50" spans="1:31" s="97" customFormat="1" ht="20.100000000000001" customHeight="1">
      <c r="A50" s="114"/>
      <c r="B50" s="117"/>
      <c r="C50" s="285"/>
      <c r="D50" s="285"/>
      <c r="E50" s="278"/>
      <c r="F50" s="278"/>
      <c r="G50" s="278"/>
      <c r="H50" s="278"/>
      <c r="I50" s="278"/>
      <c r="J50" s="278"/>
      <c r="K50" s="276"/>
      <c r="L50" s="277"/>
      <c r="M50" s="366">
        <f t="shared" si="2"/>
        <v>0</v>
      </c>
      <c r="N50" s="367"/>
      <c r="O50" s="278"/>
      <c r="P50" s="278"/>
      <c r="Q50" s="278"/>
      <c r="R50" s="278"/>
      <c r="S50" s="278"/>
      <c r="T50" s="278"/>
      <c r="U50" s="311"/>
      <c r="V50" s="311"/>
      <c r="W50" s="311"/>
      <c r="X50" s="311"/>
      <c r="Y50" s="311"/>
      <c r="Z50" s="314"/>
      <c r="AA50" s="314"/>
      <c r="AB50" s="314"/>
      <c r="AC50" s="314"/>
      <c r="AD50" s="314"/>
      <c r="AE50" s="314"/>
    </row>
    <row r="51" spans="1:31" s="97" customFormat="1" ht="20.100000000000001" customHeight="1">
      <c r="A51" s="114"/>
      <c r="B51" s="117"/>
      <c r="C51" s="285"/>
      <c r="D51" s="285"/>
      <c r="E51" s="278"/>
      <c r="F51" s="278"/>
      <c r="G51" s="278"/>
      <c r="H51" s="278"/>
      <c r="I51" s="278"/>
      <c r="J51" s="278"/>
      <c r="K51" s="276"/>
      <c r="L51" s="277"/>
      <c r="M51" s="366">
        <f t="shared" si="2"/>
        <v>0</v>
      </c>
      <c r="N51" s="367"/>
      <c r="O51" s="278"/>
      <c r="P51" s="278"/>
      <c r="Q51" s="278"/>
      <c r="R51" s="278"/>
      <c r="S51" s="278"/>
      <c r="T51" s="278"/>
      <c r="U51" s="311"/>
      <c r="V51" s="311"/>
      <c r="W51" s="311"/>
      <c r="X51" s="311"/>
      <c r="Y51" s="311"/>
      <c r="Z51" s="314"/>
      <c r="AA51" s="314"/>
      <c r="AB51" s="314"/>
      <c r="AC51" s="314"/>
      <c r="AD51" s="314"/>
      <c r="AE51" s="314"/>
    </row>
    <row r="52" spans="1:31" s="97" customFormat="1" ht="20.100000000000001" customHeight="1">
      <c r="A52" s="114"/>
      <c r="B52" s="117"/>
      <c r="C52" s="285"/>
      <c r="D52" s="285"/>
      <c r="E52" s="278"/>
      <c r="F52" s="278"/>
      <c r="G52" s="278"/>
      <c r="H52" s="278"/>
      <c r="I52" s="278"/>
      <c r="J52" s="278"/>
      <c r="K52" s="276"/>
      <c r="L52" s="277"/>
      <c r="M52" s="366">
        <f t="shared" si="2"/>
        <v>0</v>
      </c>
      <c r="N52" s="367"/>
      <c r="O52" s="278"/>
      <c r="P52" s="278"/>
      <c r="Q52" s="278"/>
      <c r="R52" s="278"/>
      <c r="S52" s="278"/>
      <c r="T52" s="278"/>
      <c r="U52" s="311"/>
      <c r="V52" s="311"/>
      <c r="W52" s="311"/>
      <c r="X52" s="311"/>
      <c r="Y52" s="311"/>
      <c r="Z52" s="314"/>
      <c r="AA52" s="314"/>
      <c r="AB52" s="314"/>
      <c r="AC52" s="314"/>
      <c r="AD52" s="314"/>
      <c r="AE52" s="314"/>
    </row>
    <row r="53" spans="1:31" s="97" customFormat="1" ht="20.100000000000001" customHeight="1">
      <c r="A53" s="257" t="s">
        <v>49</v>
      </c>
      <c r="B53" s="258"/>
      <c r="C53" s="258"/>
      <c r="D53" s="259"/>
      <c r="E53" s="297">
        <f>SUM(E46:E52)</f>
        <v>0</v>
      </c>
      <c r="F53" s="297"/>
      <c r="G53" s="297">
        <f>SUM(G46:G52)</f>
        <v>0</v>
      </c>
      <c r="H53" s="297"/>
      <c r="I53" s="297">
        <f>SUM(I46:I52)</f>
        <v>0</v>
      </c>
      <c r="J53" s="297"/>
      <c r="K53" s="297">
        <f>SUM(K46:K52)</f>
        <v>0</v>
      </c>
      <c r="L53" s="297"/>
      <c r="M53" s="297">
        <f>SUM(M46:M52)</f>
        <v>0</v>
      </c>
      <c r="N53" s="297"/>
      <c r="O53" s="297">
        <f>SUM(O46:O52)</f>
        <v>0</v>
      </c>
      <c r="P53" s="297"/>
      <c r="Q53" s="297">
        <f>SUM(Q46:Q52)</f>
        <v>0</v>
      </c>
      <c r="R53" s="297"/>
      <c r="S53" s="297">
        <f>SUM(S46:S52)</f>
        <v>0</v>
      </c>
      <c r="T53" s="297"/>
      <c r="U53" s="387"/>
      <c r="V53" s="387"/>
      <c r="W53" s="387"/>
      <c r="X53" s="387"/>
      <c r="Y53" s="387"/>
      <c r="Z53" s="392"/>
      <c r="AA53" s="392"/>
      <c r="AB53" s="392"/>
      <c r="AC53" s="392"/>
      <c r="AD53" s="392"/>
      <c r="AE53" s="392"/>
    </row>
    <row r="54" spans="1:31" ht="20.100000000000001" customHeight="1">
      <c r="A54" s="20"/>
      <c r="B54" s="2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31" ht="20.100000000000001" customHeight="1">
      <c r="A55" s="20"/>
      <c r="B55" s="20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31" s="5" customFormat="1" ht="20.100000000000001" customHeight="1">
      <c r="C56" s="47"/>
      <c r="D56" s="47"/>
      <c r="E56" s="47"/>
      <c r="F56" s="47"/>
      <c r="G56" s="47"/>
      <c r="H56" s="47"/>
      <c r="I56" s="47"/>
      <c r="J56" s="47"/>
      <c r="K56" s="47"/>
    </row>
    <row r="57" spans="1:31" s="41" customFormat="1" ht="20.100000000000001" customHeight="1">
      <c r="B57" s="305" t="s">
        <v>450</v>
      </c>
      <c r="C57" s="388"/>
      <c r="D57" s="388"/>
      <c r="E57" s="388"/>
      <c r="F57" s="388"/>
      <c r="G57" s="84"/>
      <c r="H57" s="84"/>
      <c r="I57" s="84"/>
      <c r="J57" s="84"/>
      <c r="K57" s="84"/>
      <c r="L57" s="389" t="s">
        <v>201</v>
      </c>
      <c r="M57" s="389"/>
      <c r="N57" s="389"/>
      <c r="O57" s="389"/>
      <c r="P57" s="389"/>
      <c r="Q57" s="85"/>
      <c r="R57" s="85"/>
      <c r="S57" s="85"/>
      <c r="T57" s="85"/>
      <c r="U57" s="85"/>
      <c r="V57" s="390" t="s">
        <v>464</v>
      </c>
      <c r="W57" s="391"/>
      <c r="X57" s="391"/>
      <c r="Y57" s="391"/>
      <c r="Z57" s="391"/>
    </row>
    <row r="58" spans="1:31" s="5" customFormat="1" ht="19.5" customHeight="1">
      <c r="B58" s="4"/>
      <c r="C58" s="5" t="s">
        <v>76</v>
      </c>
      <c r="E58" s="51"/>
      <c r="F58" s="51"/>
      <c r="G58" s="51"/>
      <c r="H58" s="51"/>
      <c r="I58" s="51"/>
      <c r="J58" s="51"/>
      <c r="K58" s="51"/>
      <c r="M58" s="4"/>
      <c r="N58" s="29" t="s">
        <v>77</v>
      </c>
      <c r="O58" s="4"/>
      <c r="Q58" s="51"/>
      <c r="R58" s="51"/>
      <c r="S58" s="51"/>
      <c r="V58" s="217" t="s">
        <v>118</v>
      </c>
      <c r="W58" s="217"/>
      <c r="X58" s="217"/>
      <c r="Y58" s="217"/>
      <c r="Z58" s="217"/>
    </row>
    <row r="59" spans="1:31" ht="20.100000000000001" customHeight="1">
      <c r="B59" s="43"/>
      <c r="C59" s="43"/>
      <c r="D59" s="43"/>
      <c r="E59" s="43"/>
      <c r="F59" s="43"/>
      <c r="G59" s="4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43"/>
      <c r="U59" s="43"/>
    </row>
    <row r="60" spans="1:31" ht="20.100000000000001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3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31" s="386" customFormat="1" ht="19.149999999999999" customHeight="1">
      <c r="A62" s="385" t="s">
        <v>429</v>
      </c>
    </row>
    <row r="65" spans="2:2" ht="19.5">
      <c r="B65" s="44"/>
    </row>
    <row r="66" spans="2:2" ht="19.5">
      <c r="B66" s="44"/>
    </row>
    <row r="67" spans="2:2" ht="19.5">
      <c r="B67" s="44"/>
    </row>
    <row r="68" spans="2:2" ht="19.5">
      <c r="B68" s="44"/>
    </row>
    <row r="69" spans="2:2" ht="19.5">
      <c r="B69" s="44"/>
    </row>
    <row r="70" spans="2:2" ht="19.5">
      <c r="B70" s="44"/>
    </row>
    <row r="71" spans="2:2" ht="19.5">
      <c r="B71" s="44"/>
    </row>
  </sheetData>
  <mergeCells count="253">
    <mergeCell ref="T23:V23"/>
    <mergeCell ref="T19:V19"/>
    <mergeCell ref="A62:XFD62"/>
    <mergeCell ref="AC23:AE23"/>
    <mergeCell ref="AC15:AE17"/>
    <mergeCell ref="AC18:AE18"/>
    <mergeCell ref="AC19:AE19"/>
    <mergeCell ref="AC20:AE20"/>
    <mergeCell ref="AC21:AE21"/>
    <mergeCell ref="AC22:AE22"/>
    <mergeCell ref="Z19:AB19"/>
    <mergeCell ref="Z20:AB20"/>
    <mergeCell ref="S53:T53"/>
    <mergeCell ref="U53:Y53"/>
    <mergeCell ref="V58:Z58"/>
    <mergeCell ref="B57:F57"/>
    <mergeCell ref="L57:P57"/>
    <mergeCell ref="V57:Z57"/>
    <mergeCell ref="Z53:AE53"/>
    <mergeCell ref="A53:D53"/>
    <mergeCell ref="A15:A17"/>
    <mergeCell ref="B15:B17"/>
    <mergeCell ref="C15:F17"/>
    <mergeCell ref="C18:F18"/>
    <mergeCell ref="C20:F20"/>
    <mergeCell ref="Q53:R53"/>
    <mergeCell ref="K53:L53"/>
    <mergeCell ref="C52:D52"/>
    <mergeCell ref="E52:F52"/>
    <mergeCell ref="M52:N52"/>
    <mergeCell ref="T21:V21"/>
    <mergeCell ref="Q21:S21"/>
    <mergeCell ref="Q19:S19"/>
    <mergeCell ref="Q20:S20"/>
    <mergeCell ref="Q22:S22"/>
    <mergeCell ref="A23:M23"/>
    <mergeCell ref="C50:D50"/>
    <mergeCell ref="E50:F50"/>
    <mergeCell ref="G50:H50"/>
    <mergeCell ref="I50:J50"/>
    <mergeCell ref="K50:L50"/>
    <mergeCell ref="G51:H51"/>
    <mergeCell ref="C51:D51"/>
    <mergeCell ref="E51:F51"/>
    <mergeCell ref="K48:L48"/>
    <mergeCell ref="I51:J51"/>
    <mergeCell ref="I48:J48"/>
    <mergeCell ref="K49:L49"/>
    <mergeCell ref="Z52:AE52"/>
    <mergeCell ref="O52:P52"/>
    <mergeCell ref="S52:T52"/>
    <mergeCell ref="U52:Y52"/>
    <mergeCell ref="G52:H52"/>
    <mergeCell ref="AB1:AE1"/>
    <mergeCell ref="Q52:R52"/>
    <mergeCell ref="S48:T48"/>
    <mergeCell ref="U48:Y48"/>
    <mergeCell ref="S50:T50"/>
    <mergeCell ref="G19:M19"/>
    <mergeCell ref="Q23:S23"/>
    <mergeCell ref="N22:P22"/>
    <mergeCell ref="N23:P23"/>
    <mergeCell ref="N21:P21"/>
    <mergeCell ref="Q16:S17"/>
    <mergeCell ref="N19:P19"/>
    <mergeCell ref="N20:P20"/>
    <mergeCell ref="N18:P18"/>
    <mergeCell ref="Q18:S18"/>
    <mergeCell ref="W19:Y19"/>
    <mergeCell ref="W20:Y20"/>
    <mergeCell ref="Z23:AB23"/>
    <mergeCell ref="T20:V20"/>
    <mergeCell ref="C7:F7"/>
    <mergeCell ref="R8:U8"/>
    <mergeCell ref="N10:Q10"/>
    <mergeCell ref="G15:M17"/>
    <mergeCell ref="G10:M10"/>
    <mergeCell ref="A11:M11"/>
    <mergeCell ref="I42:J44"/>
    <mergeCell ref="B42:B44"/>
    <mergeCell ref="C42:D44"/>
    <mergeCell ref="E42:F44"/>
    <mergeCell ref="L28:P28"/>
    <mergeCell ref="L29:L30"/>
    <mergeCell ref="B31:F31"/>
    <mergeCell ref="B32:F32"/>
    <mergeCell ref="H29:K29"/>
    <mergeCell ref="O44:P44"/>
    <mergeCell ref="M43:N44"/>
    <mergeCell ref="G42:H44"/>
    <mergeCell ref="Q44:R44"/>
    <mergeCell ref="K42:T42"/>
    <mergeCell ref="O43:T43"/>
    <mergeCell ref="C22:F22"/>
    <mergeCell ref="C21:F21"/>
    <mergeCell ref="C19:F19"/>
    <mergeCell ref="A4:A5"/>
    <mergeCell ref="B4:B5"/>
    <mergeCell ref="C4:F5"/>
    <mergeCell ref="N9:Q9"/>
    <mergeCell ref="G8:M8"/>
    <mergeCell ref="O46:P46"/>
    <mergeCell ref="K47:L47"/>
    <mergeCell ref="Z15:AB17"/>
    <mergeCell ref="R10:U10"/>
    <mergeCell ref="Z4:AB5"/>
    <mergeCell ref="Z9:AB9"/>
    <mergeCell ref="Z10:AB10"/>
    <mergeCell ref="AA28:AE28"/>
    <mergeCell ref="V28:Z28"/>
    <mergeCell ref="Q28:U28"/>
    <mergeCell ref="Z11:AB11"/>
    <mergeCell ref="G9:M9"/>
    <mergeCell ref="N8:Q8"/>
    <mergeCell ref="C9:F9"/>
    <mergeCell ref="C6:F6"/>
    <mergeCell ref="N4:Y4"/>
    <mergeCell ref="R6:U6"/>
    <mergeCell ref="N6:Q6"/>
    <mergeCell ref="V11:Y11"/>
    <mergeCell ref="I49:J49"/>
    <mergeCell ref="E53:F53"/>
    <mergeCell ref="G53:H53"/>
    <mergeCell ref="I52:J52"/>
    <mergeCell ref="M53:N53"/>
    <mergeCell ref="O53:P53"/>
    <mergeCell ref="I53:J53"/>
    <mergeCell ref="K52:L52"/>
    <mergeCell ref="K51:L51"/>
    <mergeCell ref="O49:P49"/>
    <mergeCell ref="M51:N51"/>
    <mergeCell ref="O51:P51"/>
    <mergeCell ref="M49:N49"/>
    <mergeCell ref="M50:N50"/>
    <mergeCell ref="O50:P50"/>
    <mergeCell ref="M46:N46"/>
    <mergeCell ref="Z50:AE50"/>
    <mergeCell ref="O47:P47"/>
    <mergeCell ref="U50:Y50"/>
    <mergeCell ref="S46:T46"/>
    <mergeCell ref="Z49:AE49"/>
    <mergeCell ref="S49:T49"/>
    <mergeCell ref="U49:Y49"/>
    <mergeCell ref="U46:Y46"/>
    <mergeCell ref="U47:Y47"/>
    <mergeCell ref="A28:A30"/>
    <mergeCell ref="W29:Z29"/>
    <mergeCell ref="B28:F30"/>
    <mergeCell ref="AB29:AE29"/>
    <mergeCell ref="S47:T47"/>
    <mergeCell ref="Z45:AE45"/>
    <mergeCell ref="Z46:AE46"/>
    <mergeCell ref="Z47:AE47"/>
    <mergeCell ref="Q51:R51"/>
    <mergeCell ref="Q45:R45"/>
    <mergeCell ref="S51:T51"/>
    <mergeCell ref="U51:Y51"/>
    <mergeCell ref="Z51:AE51"/>
    <mergeCell ref="S45:T45"/>
    <mergeCell ref="Z42:AE44"/>
    <mergeCell ref="Q50:R50"/>
    <mergeCell ref="Q48:R48"/>
    <mergeCell ref="Q47:R47"/>
    <mergeCell ref="Q46:R46"/>
    <mergeCell ref="O48:P48"/>
    <mergeCell ref="Q49:R49"/>
    <mergeCell ref="Z48:AE48"/>
    <mergeCell ref="M48:N48"/>
    <mergeCell ref="M47:N47"/>
    <mergeCell ref="B34:F34"/>
    <mergeCell ref="A42:A44"/>
    <mergeCell ref="K43:L44"/>
    <mergeCell ref="S44:T44"/>
    <mergeCell ref="U42:Y44"/>
    <mergeCell ref="U45:Y45"/>
    <mergeCell ref="A36:F36"/>
    <mergeCell ref="B35:F35"/>
    <mergeCell ref="I45:J45"/>
    <mergeCell ref="M45:N45"/>
    <mergeCell ref="C45:D45"/>
    <mergeCell ref="G45:H45"/>
    <mergeCell ref="E45:F45"/>
    <mergeCell ref="K45:L45"/>
    <mergeCell ref="O45:P45"/>
    <mergeCell ref="C49:D49"/>
    <mergeCell ref="E49:F49"/>
    <mergeCell ref="G49:H49"/>
    <mergeCell ref="C8:F8"/>
    <mergeCell ref="C10:F10"/>
    <mergeCell ref="G28:K28"/>
    <mergeCell ref="G29:G30"/>
    <mergeCell ref="G21:M21"/>
    <mergeCell ref="C47:D47"/>
    <mergeCell ref="E47:F47"/>
    <mergeCell ref="G47:H47"/>
    <mergeCell ref="E48:F48"/>
    <mergeCell ref="G48:H48"/>
    <mergeCell ref="C48:D48"/>
    <mergeCell ref="B33:F33"/>
    <mergeCell ref="A37:F37"/>
    <mergeCell ref="I47:J47"/>
    <mergeCell ref="G20:M20"/>
    <mergeCell ref="G22:M22"/>
    <mergeCell ref="C46:D46"/>
    <mergeCell ref="E46:F46"/>
    <mergeCell ref="G46:H46"/>
    <mergeCell ref="I46:J46"/>
    <mergeCell ref="K46:L46"/>
    <mergeCell ref="AC10:AE10"/>
    <mergeCell ref="AC11:AE11"/>
    <mergeCell ref="G18:M18"/>
    <mergeCell ref="N15:P17"/>
    <mergeCell ref="AA29:AA30"/>
    <mergeCell ref="V29:V30"/>
    <mergeCell ref="N11:Q11"/>
    <mergeCell ref="Q29:Q30"/>
    <mergeCell ref="T16:V17"/>
    <mergeCell ref="T18:V18"/>
    <mergeCell ref="Z18:AB18"/>
    <mergeCell ref="R11:U11"/>
    <mergeCell ref="V10:Y10"/>
    <mergeCell ref="Q15:Y15"/>
    <mergeCell ref="W16:Y17"/>
    <mergeCell ref="W18:Y18"/>
    <mergeCell ref="Z21:AB21"/>
    <mergeCell ref="Z22:AB22"/>
    <mergeCell ref="W21:Y21"/>
    <mergeCell ref="W22:Y22"/>
    <mergeCell ref="W23:Y23"/>
    <mergeCell ref="M29:P29"/>
    <mergeCell ref="R29:U29"/>
    <mergeCell ref="T22:V22"/>
    <mergeCell ref="AC9:AE9"/>
    <mergeCell ref="G4:M5"/>
    <mergeCell ref="R5:U5"/>
    <mergeCell ref="V5:Y5"/>
    <mergeCell ref="V6:Y6"/>
    <mergeCell ref="V7:Y7"/>
    <mergeCell ref="V8:Y8"/>
    <mergeCell ref="G6:M6"/>
    <mergeCell ref="G7:M7"/>
    <mergeCell ref="R7:U7"/>
    <mergeCell ref="AC6:AE6"/>
    <mergeCell ref="AC8:AE8"/>
    <mergeCell ref="Z8:AB8"/>
    <mergeCell ref="Z7:AB7"/>
    <mergeCell ref="AC7:AE7"/>
    <mergeCell ref="N7:Q7"/>
    <mergeCell ref="AC4:AE5"/>
    <mergeCell ref="Z6:AB6"/>
    <mergeCell ref="N5:Q5"/>
    <mergeCell ref="V9:Y9"/>
    <mergeCell ref="R9:U9"/>
  </mergeCells>
  <phoneticPr fontId="3" type="noConversion"/>
  <pageMargins left="1.1811023622047245" right="0.39370078740157483" top="0.78740157480314965" bottom="0.78740157480314965" header="0.47244094488188981" footer="0.31496062992125984"/>
  <pageSetup paperSize="9" scale="35" orientation="landscape" verticalDpi="1200" r:id="rId1"/>
  <headerFooter alignWithMargins="0">
    <oddHeader xml:space="preserve">&amp;C&amp;"Times New Roman,обычный"&amp;14
 15&amp;R
&amp;"Times New Roman,обычный"&amp;14Продовження додатка 1
Таблиця 6
</oddHeader>
  </headerFooter>
  <ignoredErrors>
    <ignoredError sqref="H36:K36 N11 R11:Y11 Q23 T23 W23 E53:T53 R36:Z36 O36:P36" formulaRange="1"/>
    <ignoredError sqref="AB37:AE37 H37:K37 Z11:AB11 AA23:AB23 AD10:AE10 AD11:AE11 AA19:AB19 AD19:AE19 AA20:AB20 AD20:AE20 AA21:AB21 AD21:AE21 AA22:AB22 AD22:AE22 AD23:AE23 M37:P37 R37:U37 W37:Z3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</vt:i4>
      </vt:variant>
    </vt:vector>
  </HeadingPairs>
  <TitlesOfParts>
    <vt:vector size="20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2023-09-21T12:20:32Z</cp:lastPrinted>
  <dcterms:created xsi:type="dcterms:W3CDTF">2003-03-13T16:00:22Z</dcterms:created>
  <dcterms:modified xsi:type="dcterms:W3CDTF">2023-12-07T12:36:49Z</dcterms:modified>
</cp:coreProperties>
</file>