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9735" activeTab="3"/>
  </bookViews>
  <sheets>
    <sheet name="додаток3" sheetId="8" r:id="rId1"/>
    <sheet name="додат4" sheetId="5" r:id="rId2"/>
    <sheet name="додаток5" sheetId="7" r:id="rId3"/>
    <sheet name="додаток6" sheetId="6" r:id="rId4"/>
  </sheets>
  <externalReferences>
    <externalReference r:id="rId5"/>
  </externalReferences>
  <definedNames>
    <definedName name="_xlnm.Print_Area" localSheetId="0">додаток3!$A$1:$H$39</definedName>
    <definedName name="_xlnm.Print_Area" localSheetId="2">додаток5!$A$1:$F$57</definedName>
    <definedName name="_xlnm.Print_Area" localSheetId="3">додаток6!$A$1:$G$53</definedName>
  </definedNames>
  <calcPr calcId="124519" fullPrecision="0"/>
</workbook>
</file>

<file path=xl/calcChain.xml><?xml version="1.0" encoding="utf-8"?>
<calcChain xmlns="http://schemas.openxmlformats.org/spreadsheetml/2006/main">
  <c r="D54" i="5"/>
  <c r="D57"/>
  <c r="D52" s="1"/>
  <c r="D19"/>
  <c r="D16" s="1"/>
  <c r="D15" s="1"/>
  <c r="D41" s="1"/>
  <c r="F16"/>
  <c r="F23"/>
  <c r="F15"/>
  <c r="G16"/>
  <c r="G23"/>
  <c r="G15" s="1"/>
  <c r="G41" s="1"/>
  <c r="F30"/>
  <c r="G30"/>
  <c r="F41"/>
  <c r="F43" s="1"/>
  <c r="F49" s="1"/>
  <c r="D16" i="8"/>
  <c r="D28" s="1"/>
  <c r="D33" s="1"/>
  <c r="D14"/>
  <c r="D30"/>
  <c r="E16"/>
  <c r="E14"/>
  <c r="E30" s="1"/>
  <c r="F16"/>
  <c r="F28" s="1"/>
  <c r="F33" s="1"/>
  <c r="F14"/>
  <c r="F30"/>
  <c r="G16"/>
  <c r="G14"/>
  <c r="G30" s="1"/>
  <c r="D20"/>
  <c r="D31" s="1"/>
  <c r="E18"/>
  <c r="E20" s="1"/>
  <c r="F18"/>
  <c r="F20"/>
  <c r="F31" s="1"/>
  <c r="G18"/>
  <c r="G20" s="1"/>
  <c r="D22"/>
  <c r="D24"/>
  <c r="D32" s="1"/>
  <c r="E22"/>
  <c r="E24" s="1"/>
  <c r="E32" s="1"/>
  <c r="F22"/>
  <c r="F24"/>
  <c r="F32" s="1"/>
  <c r="G22"/>
  <c r="G24" s="1"/>
  <c r="G32" s="1"/>
  <c r="D26"/>
  <c r="F26"/>
  <c r="F17"/>
  <c r="D17"/>
  <c r="D47" i="6"/>
  <c r="D46"/>
  <c r="D44"/>
  <c r="D43"/>
  <c r="D18"/>
  <c r="D15"/>
  <c r="D12" s="1"/>
  <c r="D33" s="1"/>
  <c r="D26"/>
  <c r="D22"/>
  <c r="D15" i="7"/>
  <c r="D21"/>
  <c r="D14"/>
  <c r="D39" s="1"/>
  <c r="D32"/>
  <c r="D28"/>
  <c r="E16" i="5"/>
  <c r="E23"/>
  <c r="E15" s="1"/>
  <c r="E41" s="1"/>
  <c r="F58"/>
  <c r="D23"/>
  <c r="H57"/>
  <c r="H56"/>
  <c r="H55"/>
  <c r="H54"/>
  <c r="E52"/>
  <c r="H52" s="1"/>
  <c r="G52"/>
  <c r="F52"/>
  <c r="H48"/>
  <c r="H47"/>
  <c r="H46"/>
  <c r="H45"/>
  <c r="H44"/>
  <c r="H42"/>
  <c r="H41"/>
  <c r="H40"/>
  <c r="H39"/>
  <c r="H38"/>
  <c r="H37"/>
  <c r="H36"/>
  <c r="H35"/>
  <c r="E34"/>
  <c r="H34"/>
  <c r="G34"/>
  <c r="F34"/>
  <c r="D34"/>
  <c r="H33"/>
  <c r="H32"/>
  <c r="H31"/>
  <c r="E30"/>
  <c r="H30"/>
  <c r="D30"/>
  <c r="H29"/>
  <c r="H28"/>
  <c r="H27"/>
  <c r="H26"/>
  <c r="H25"/>
  <c r="H24"/>
  <c r="H23"/>
  <c r="H22"/>
  <c r="H21"/>
  <c r="H20"/>
  <c r="H19"/>
  <c r="H18"/>
  <c r="H17"/>
  <c r="H16"/>
  <c r="H15"/>
  <c r="E58" l="1"/>
  <c r="H58" s="1"/>
  <c r="E43"/>
  <c r="E50"/>
  <c r="D46" i="7"/>
  <c r="D41" s="1"/>
  <c r="D47"/>
  <c r="E31" i="8"/>
  <c r="E28"/>
  <c r="E17"/>
  <c r="D58" i="5"/>
  <c r="D40" i="6"/>
  <c r="D35" s="1"/>
  <c r="D41" s="1"/>
  <c r="G31" i="8"/>
  <c r="G28"/>
  <c r="G17"/>
  <c r="G43" i="5"/>
  <c r="G58"/>
  <c r="G50"/>
  <c r="G51" s="1"/>
  <c r="G53" s="1"/>
  <c r="F50"/>
  <c r="F51" s="1"/>
  <c r="F53" s="1"/>
  <c r="D21" i="8"/>
  <c r="D13"/>
  <c r="D25" s="1"/>
  <c r="E21"/>
  <c r="E13"/>
  <c r="E25" s="1"/>
  <c r="F21"/>
  <c r="F13"/>
  <c r="F25" s="1"/>
  <c r="G21"/>
  <c r="G13"/>
  <c r="G25" s="1"/>
  <c r="G26"/>
  <c r="E26"/>
  <c r="E33" l="1"/>
  <c r="E51" i="5"/>
  <c r="H50"/>
  <c r="D43"/>
  <c r="G49"/>
  <c r="G33" i="8"/>
  <c r="E49" i="5"/>
  <c r="H49" s="1"/>
  <c r="H43"/>
  <c r="D49" l="1"/>
  <c r="D50"/>
  <c r="D51" s="1"/>
  <c r="D53" s="1"/>
  <c r="E53"/>
  <c r="H53" s="1"/>
  <c r="H51"/>
</calcChain>
</file>

<file path=xl/sharedStrings.xml><?xml version="1.0" encoding="utf-8"?>
<sst xmlns="http://schemas.openxmlformats.org/spreadsheetml/2006/main" count="489" uniqueCount="170">
  <si>
    <t>тарифів на виробництво теплової енергії</t>
  </si>
  <si>
    <t>№ з/п</t>
  </si>
  <si>
    <t>Показники</t>
  </si>
  <si>
    <t>Одиниці виміру</t>
  </si>
  <si>
    <t>Сумарні та середньозважені показники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</si>
  <si>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</si>
  <si>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</si>
  <si>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</si>
  <si>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</si>
  <si>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</si>
  <si>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</si>
  <si>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</si>
  <si>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</si>
  <si>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</si>
  <si>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</si>
  <si>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</si>
  <si>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</si>
  <si>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</si>
  <si>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</si>
  <si>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</si>
  <si>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Виробнича собівартість, зокрема:</t>
  </si>
  <si>
    <t>тис. грн</t>
  </si>
  <si>
    <t>1.1</t>
  </si>
  <si>
    <t>прямі матеріальні витрати, зокрема:</t>
  </si>
  <si>
    <t>1.1.1</t>
  </si>
  <si>
    <t>паливо</t>
  </si>
  <si>
    <t>1.1.2</t>
  </si>
  <si>
    <t>електроенергія</t>
  </si>
  <si>
    <t>1.1.3</t>
  </si>
  <si>
    <t>покупна теплова енергія*</t>
  </si>
  <si>
    <t>1.1.4</t>
  </si>
  <si>
    <t>вода для технологічних потреб та водовідведення</t>
  </si>
  <si>
    <t>1.1.5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</si>
  <si>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</si>
  <si>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</si>
  <si>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</si>
  <si>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</si>
  <si>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зокрема: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</si>
  <si>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</si>
  <si>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</si>
  <si>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</si>
  <si>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</si>
  <si>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</si>
  <si>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</si>
  <si>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</si>
  <si>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 чі витрати, зокрема: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</si>
  <si>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</si>
  <si>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</si>
  <si>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</si>
  <si>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</si>
  <si>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</si>
  <si>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зокрема:</t>
  </si>
  <si>
    <t>2.1</t>
  </si>
  <si>
    <t>2.2</t>
  </si>
  <si>
    <t>2.3</t>
  </si>
  <si>
    <t>Витрати на збут, зокрема:</t>
  </si>
  <si>
    <t>3.1</t>
  </si>
  <si>
    <t>3.2</t>
  </si>
  <si>
    <t>3.3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</si>
  <si>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</si>
  <si>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</si>
  <si>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</si>
  <si>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</si>
  <si>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</t>
  </si>
  <si>
    <t>усього**, зокрема:</t>
  </si>
  <si>
    <t>8.1</t>
  </si>
  <si>
    <t>податок на прибуток</t>
  </si>
  <si>
    <t>8.2</t>
  </si>
  <si>
    <t>дивіденди</t>
  </si>
  <si>
    <t>8.3</t>
  </si>
  <si>
    <t>резервний фонд (капітал)</t>
  </si>
  <si>
    <t>8.4</t>
  </si>
  <si>
    <t>на розвиток виробництва (виробничі інвестиції)</t>
  </si>
  <si>
    <t>8.5</t>
  </si>
  <si>
    <t>інше використання прибутку</t>
  </si>
  <si>
    <t>Вартість виробництва теплової енергії за відповідними тарифами</t>
  </si>
  <si>
    <t>грн/Г кал</t>
  </si>
  <si>
    <t>10.1</t>
  </si>
  <si>
    <t>паливна складова</t>
  </si>
  <si>
    <t>10.2</t>
  </si>
  <si>
    <t>решта витрат, крім паливної складової</t>
  </si>
  <si>
    <t>грн/Гкал</t>
  </si>
  <si>
    <t>Реалізація теплової енергії власним споживачам</t>
  </si>
  <si>
    <t>Г кал</t>
  </si>
  <si>
    <t>Обсяг покупної теплової енергії</t>
  </si>
  <si>
    <t>Ціна покупної теплової енергії</t>
  </si>
  <si>
    <t>Відпуск теплової енергії 3 колекторів власних котелень</t>
  </si>
  <si>
    <t>Гкал</t>
  </si>
  <si>
    <t>Собівартість виробництва геплової енергії власними котельнями</t>
  </si>
  <si>
    <t>тарифів на транспортування теплової енергії</t>
  </si>
  <si>
    <t>транспортування теплової енергії тепловими мережами інших підприємств</t>
  </si>
  <si>
    <t>Загальновиробничі витрати, зокрема:</t>
  </si>
  <si>
    <t>ТИС. фН</t>
  </si>
  <si>
    <t>інші витрати*</t>
  </si>
  <si>
    <t>Інші операційні витрати*</t>
  </si>
  <si>
    <t>Повна собівартість*</t>
  </si>
  <si>
    <t>Вартість транспортування теплової енергії за відповідними тарифами</t>
  </si>
  <si>
    <t>Обсяг надходження теплової енергії до мережі ліцензіата, зокрема:</t>
  </si>
  <si>
    <t xml:space="preserve"> відпуск без 4 кот</t>
  </si>
  <si>
    <t>11.1</t>
  </si>
  <si>
    <t>11.2</t>
  </si>
  <si>
    <t>Втрати теплової енергії в мережах ліцензіата, усього, зокрема:</t>
  </si>
  <si>
    <t xml:space="preserve"> втрати без 4 кот</t>
  </si>
  <si>
    <t xml:space="preserve"> корисний з 4 кот</t>
  </si>
  <si>
    <t>населення</t>
  </si>
  <si>
    <t>релігійних організацій</t>
  </si>
  <si>
    <t>інших споживачів</t>
  </si>
  <si>
    <t>тарифів на постачання теплової енергії</t>
  </si>
  <si>
    <t>прямі матеріальні витрати</t>
  </si>
  <si>
    <t>Вартість постачання теплової енергії за відповідними тарифами</t>
  </si>
  <si>
    <t>(без податку на додану вартість)</t>
  </si>
  <si>
    <t>Тарифи на виробництво теплової енергії, зокрема:</t>
  </si>
  <si>
    <t>Структура</t>
  </si>
  <si>
    <t>Найменування показника</t>
  </si>
  <si>
    <t>Сумарні та середньозважені</t>
  </si>
  <si>
    <t>На потреби споживачів</t>
  </si>
  <si>
    <t>показники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</si>
  <si>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</si>
  <si>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</si>
  <si>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</si>
  <si>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</si>
  <si>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</si>
  <si>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</si>
  <si>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</si>
  <si>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</si>
  <si>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</si>
  <si>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4.1</t>
  </si>
  <si>
    <t>повна планована собівартість теплової енергії</t>
  </si>
  <si>
    <t>4.2</t>
  </si>
  <si>
    <t>4.3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</si>
  <si>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</si>
  <si>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</si>
  <si>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</si>
  <si>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</si>
  <si>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</si>
  <si>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</si>
  <si>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 xml:space="preserve"> населення</t>
  </si>
  <si>
    <t xml:space="preserve"> інші споживачі</t>
  </si>
  <si>
    <t xml:space="preserve"> Додаток 3</t>
  </si>
  <si>
    <t>Тарифи на теплову енергію, послуги з постачання теплової енергії</t>
  </si>
  <si>
    <t xml:space="preserve"> Додаток 4</t>
  </si>
  <si>
    <t xml:space="preserve"> Додаток 5</t>
  </si>
  <si>
    <t xml:space="preserve"> Додаток 6</t>
  </si>
  <si>
    <t>23</t>
  </si>
  <si>
    <t>27</t>
  </si>
  <si>
    <t>бюджетні установи та організації</t>
  </si>
  <si>
    <t xml:space="preserve"> витрати на втрати в теплових мережах</t>
  </si>
  <si>
    <t>Розрахунковий прибуток*, усього, зокрема:</t>
  </si>
  <si>
    <t>Середньозважений тариф на транспортування теплової енергії</t>
  </si>
  <si>
    <t>бюджетних установ та організацій</t>
  </si>
  <si>
    <t>Розрахунковий прибуток, усього, зокрема:</t>
  </si>
  <si>
    <t>Середньозважений тариф на постачання теплової енергії</t>
  </si>
  <si>
    <t>11.3</t>
  </si>
  <si>
    <t>11.4</t>
  </si>
  <si>
    <t>Тариф на теплову енергію, зокрема:</t>
  </si>
  <si>
    <t xml:space="preserve">                                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</si>
  <si>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                                Фастівської міської ради</t>
  </si>
  <si>
    <t xml:space="preserve"> Керуючий справами                                            Л.О.Тхоржевська</t>
  </si>
  <si>
    <t xml:space="preserve"> В.о. директора                                                        А.М. Єзан </t>
  </si>
  <si>
    <t xml:space="preserve"> Усього плановий період</t>
  </si>
  <si>
    <t>5.1</t>
  </si>
  <si>
    <t>5.2</t>
  </si>
  <si>
    <t>5.3</t>
  </si>
  <si>
    <t>5.4</t>
  </si>
  <si>
    <t>Корисний відпуск теплової енергії з мереж ліцензіата</t>
  </si>
  <si>
    <t>Обсяг реалізованої теплової енергії власним споживачам</t>
  </si>
  <si>
    <t xml:space="preserve">                                                                                                                                №__382__ від__26.08.2020</t>
  </si>
  <si>
    <t xml:space="preserve">                                                                                                                                №__382_ від__26.08.2020_</t>
  </si>
  <si>
    <t xml:space="preserve">                                                                                                                                №___382__ від___26.08.2020___</t>
  </si>
  <si>
    <t xml:space="preserve">                                                                                                                                №__382_ від__26.08.2020__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</si>
</sst>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.5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</font>
    <font>
      <sz val="10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inden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/>
    </xf>
    <xf numFmtId="2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1" xfId="0" applyNumberFormat="1" applyFont="1" applyFill="1" applyBorder="1" applyAlignment="1" applyProtection="1">
      <alignment horizontal="justify" vertical="top"/>
    </xf>
    <xf numFmtId="0" fontId="4" fillId="0" borderId="1" xfId="0" applyNumberFormat="1" applyFont="1" applyFill="1" applyBorder="1" applyAlignment="1" applyProtection="1">
      <alignment horizontal="justify" vertical="top" wrapText="1"/>
    </xf>
    <xf numFmtId="2" fontId="3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left" vertical="top" indent="1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justify" vertical="top" wrapText="1"/>
    </xf>
    <xf numFmtId="0" fontId="4" fillId="0" borderId="1" xfId="0" applyNumberFormat="1" applyFont="1" applyFill="1" applyBorder="1" applyAlignment="1" applyProtection="1">
      <alignment horizontal="left" vertical="top" indent="1"/>
    </xf>
    <xf numFmtId="1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justify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indent="1"/>
    </xf>
    <xf numFmtId="0" fontId="8" fillId="0" borderId="1" xfId="0" applyNumberFormat="1" applyFont="1" applyFill="1" applyBorder="1" applyAlignment="1" applyProtection="1">
      <alignment horizontal="justify" vertical="top"/>
    </xf>
    <xf numFmtId="0" fontId="8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right" vertical="top"/>
    </xf>
    <xf numFmtId="16" fontId="3" fillId="0" borderId="0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vertical="top"/>
    </xf>
    <xf numFmtId="0" fontId="5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inden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justify" vertical="top" wrapText="1"/>
    </xf>
    <xf numFmtId="49" fontId="3" fillId="0" borderId="1" xfId="0" applyNumberFormat="1" applyFont="1" applyFill="1" applyBorder="1" applyAlignment="1" applyProtection="1">
      <alignment horizontal="left" vertical="top"/>
    </xf>
    <xf numFmtId="0" fontId="12" fillId="2" borderId="0" xfId="0" applyNumberFormat="1" applyFont="1" applyFill="1" applyBorder="1" applyAlignment="1" applyProtection="1">
      <alignment vertical="top"/>
    </xf>
    <xf numFmtId="2" fontId="12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right" vertical="top"/>
    </xf>
    <xf numFmtId="2" fontId="3" fillId="2" borderId="1" xfId="0" applyNumberFormat="1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right" vertical="top" indent="3"/>
    </xf>
    <xf numFmtId="2" fontId="4" fillId="2" borderId="1" xfId="0" applyNumberFormat="1" applyFont="1" applyFill="1" applyBorder="1" applyAlignment="1" applyProtection="1">
      <alignment horizontal="right" vertical="top"/>
    </xf>
    <xf numFmtId="2" fontId="3" fillId="2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0" fontId="3" fillId="0" borderId="3" xfId="0" applyNumberFormat="1" applyFont="1" applyFill="1" applyBorder="1" applyAlignment="1" applyProtection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plo/Downloads/&#1076;&#1086;&#1076;&#1072;&#1090;2-15%20%20&#1058;&#1040;&#1056;&#1048;&#1060;%20&#1055;&#1054;&#1057;&#1051;&#1045;&#1044;&#1053;&#1048;&#104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2"/>
      <sheetName val="дод3"/>
      <sheetName val="дод4"/>
      <sheetName val="дод5"/>
      <sheetName val="дод6"/>
      <sheetName val="дод7"/>
      <sheetName val="дод8"/>
      <sheetName val="дод9"/>
      <sheetName val="дод10"/>
      <sheetName val="дод11"/>
      <sheetName val="дод12"/>
      <sheetName val="дод13"/>
      <sheetName val="дод14"/>
      <sheetName val="дод15"/>
    </sheetNames>
    <sheetDataSet>
      <sheetData sheetId="0">
        <row r="55">
          <cell r="G55">
            <v>369.3</v>
          </cell>
          <cell r="K55">
            <v>16.29</v>
          </cell>
          <cell r="W55">
            <v>332.82</v>
          </cell>
          <cell r="AA55">
            <v>20.190000000000001</v>
          </cell>
        </row>
        <row r="63">
          <cell r="G63">
            <v>12779.59</v>
          </cell>
          <cell r="K63">
            <v>485.98</v>
          </cell>
          <cell r="W63">
            <v>11693.42</v>
          </cell>
          <cell r="AA63">
            <v>600.19000000000005</v>
          </cell>
        </row>
        <row r="64">
          <cell r="G64">
            <v>1668.32</v>
          </cell>
          <cell r="K64">
            <v>1676.47</v>
          </cell>
          <cell r="W64">
            <v>1667.29</v>
          </cell>
          <cell r="AA64">
            <v>1681.8</v>
          </cell>
        </row>
      </sheetData>
      <sheetData sheetId="1">
        <row r="64">
          <cell r="G64">
            <v>450.14</v>
          </cell>
        </row>
        <row r="66">
          <cell r="G66">
            <v>11371.65</v>
          </cell>
        </row>
        <row r="67">
          <cell r="G67">
            <v>556.14</v>
          </cell>
        </row>
      </sheetData>
      <sheetData sheetId="2">
        <row r="40">
          <cell r="G40">
            <v>541.67999999999995</v>
          </cell>
        </row>
        <row r="50">
          <cell r="G50">
            <v>12377.93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workbookViewId="0">
      <selection activeCell="A4" sqref="A4:Z4"/>
    </sheetView>
  </sheetViews>
  <sheetFormatPr defaultRowHeight="12.75"/>
  <cols>
    <col min="1" max="1" width="5.140625" style="1" customWidth="1"/>
    <col min="2" max="2" width="25.140625" style="1" customWidth="1"/>
    <col min="3" max="3" width="8.85546875" style="1" customWidth="1"/>
    <col min="4" max="4" width="11.5703125" style="1" customWidth="1"/>
    <col min="5" max="5" width="9.140625" style="1"/>
    <col min="6" max="6" width="10" style="1" customWidth="1"/>
    <col min="7" max="7" width="10.140625" style="1" customWidth="1"/>
    <col min="8" max="16384" width="9.140625" style="1"/>
  </cols>
  <sheetData>
    <row r="1" spans="1:26">
      <c r="G1" s="1" t="s">
        <v>138</v>
      </c>
    </row>
    <row r="2" spans="1:26">
      <c r="A2" s="69" t="s">
        <v>155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>
      <c r="A3" s="69" t="s">
        <v>156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>
      <c r="A4" s="69" t="s">
        <v>166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>
      <c r="A5" s="2"/>
    </row>
    <row r="6" spans="1:26">
      <c r="A6" s="2" t="s">
        <v>139</v>
      </c>
    </row>
    <row r="8" spans="1:26">
      <c r="A8" s="3" t="s">
        <v>110</v>
      </c>
    </row>
    <row r="10" spans="1:26" ht="38.25">
      <c r="A10" s="70" t="s">
        <v>1</v>
      </c>
      <c r="B10" s="72" t="s">
        <v>113</v>
      </c>
      <c r="C10" s="74" t="s">
        <v>3</v>
      </c>
      <c r="D10" s="21" t="s">
        <v>114</v>
      </c>
      <c r="E10" s="76" t="s">
        <v>115</v>
      </c>
      <c r="F10" s="77"/>
      <c r="G10" s="78"/>
    </row>
    <row r="11" spans="1:26" ht="25.5">
      <c r="A11" s="71"/>
      <c r="B11" s="73"/>
      <c r="C11" s="75"/>
      <c r="D11" s="24" t="s">
        <v>116</v>
      </c>
      <c r="E11" s="4" t="s">
        <v>104</v>
      </c>
      <c r="F11" s="18" t="s">
        <v>117</v>
      </c>
      <c r="G11" s="18" t="s">
        <v>106</v>
      </c>
    </row>
    <row r="12" spans="1:26">
      <c r="A12" s="5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11</v>
      </c>
      <c r="G12" s="4" t="s">
        <v>12</v>
      </c>
    </row>
    <row r="13" spans="1:26" ht="25.5">
      <c r="A13" s="5" t="s">
        <v>5</v>
      </c>
      <c r="B13" s="7" t="s">
        <v>118</v>
      </c>
      <c r="C13" s="20" t="s">
        <v>81</v>
      </c>
      <c r="D13" s="42">
        <f>D14+D16</f>
        <v>1697.22</v>
      </c>
      <c r="E13" s="42">
        <f>E14+E16</f>
        <v>1709.99</v>
      </c>
      <c r="F13" s="42">
        <f>F14+F16</f>
        <v>1695.75</v>
      </c>
      <c r="G13" s="42">
        <f>G14+G16</f>
        <v>1715.44</v>
      </c>
    </row>
    <row r="14" spans="1:26" ht="25.5">
      <c r="A14" s="5" t="s">
        <v>22</v>
      </c>
      <c r="B14" s="10" t="s">
        <v>119</v>
      </c>
      <c r="C14" s="4" t="s">
        <v>81</v>
      </c>
      <c r="D14" s="43">
        <f>[1]додаток2!G64</f>
        <v>1668.32</v>
      </c>
      <c r="E14" s="43">
        <f>[1]додаток2!K64</f>
        <v>1676.47</v>
      </c>
      <c r="F14" s="43">
        <f>[1]додаток2!W64</f>
        <v>1667.29</v>
      </c>
      <c r="G14" s="43">
        <f>[1]додаток2!AA64</f>
        <v>1681.8</v>
      </c>
      <c r="H14" s="15"/>
      <c r="I14" s="15"/>
      <c r="J14" s="15"/>
    </row>
    <row r="15" spans="1:26" ht="25.5">
      <c r="A15" s="5" t="s">
        <v>34</v>
      </c>
      <c r="B15" s="10" t="s">
        <v>120</v>
      </c>
      <c r="C15" s="4" t="s">
        <v>21</v>
      </c>
      <c r="D15" s="5">
        <v>0</v>
      </c>
      <c r="E15" s="6">
        <v>0</v>
      </c>
      <c r="F15" s="6">
        <v>0</v>
      </c>
      <c r="G15" s="6">
        <v>0</v>
      </c>
    </row>
    <row r="16" spans="1:26">
      <c r="A16" s="5" t="s">
        <v>36</v>
      </c>
      <c r="B16" s="4" t="s">
        <v>121</v>
      </c>
      <c r="C16" s="4" t="s">
        <v>81</v>
      </c>
      <c r="D16" s="16">
        <f>[1]додаток2!G55/[1]додаток2!G63*1000</f>
        <v>28.9</v>
      </c>
      <c r="E16" s="16">
        <f>[1]додаток2!K55/[1]додаток2!K63*1000</f>
        <v>33.520000000000003</v>
      </c>
      <c r="F16" s="16">
        <f>[1]додаток2!W55/[1]додаток2!W63*1000</f>
        <v>28.46</v>
      </c>
      <c r="G16" s="16">
        <f>[1]додаток2!AA55/[1]додаток2!AA63*1000</f>
        <v>33.64</v>
      </c>
    </row>
    <row r="17" spans="1:10" ht="25.5">
      <c r="A17" s="22" t="s">
        <v>6</v>
      </c>
      <c r="B17" s="7" t="s">
        <v>122</v>
      </c>
      <c r="C17" s="20" t="s">
        <v>81</v>
      </c>
      <c r="D17" s="19">
        <f>D18+D20</f>
        <v>268.94</v>
      </c>
      <c r="E17" s="19">
        <f>E18+E20</f>
        <v>268.94</v>
      </c>
      <c r="F17" s="19">
        <f>F18+F20</f>
        <v>268.94</v>
      </c>
      <c r="G17" s="19">
        <f>G18+G20</f>
        <v>268.94</v>
      </c>
    </row>
    <row r="18" spans="1:10" ht="38.25">
      <c r="A18" s="5" t="s">
        <v>52</v>
      </c>
      <c r="B18" s="10" t="s">
        <v>123</v>
      </c>
      <c r="C18" s="4" t="s">
        <v>81</v>
      </c>
      <c r="D18" s="43">
        <v>263.67</v>
      </c>
      <c r="E18" s="43">
        <f>D18</f>
        <v>263.67</v>
      </c>
      <c r="F18" s="43">
        <f>D18</f>
        <v>263.67</v>
      </c>
      <c r="G18" s="43">
        <f>D18</f>
        <v>263.67</v>
      </c>
      <c r="H18" s="15"/>
      <c r="I18" s="15"/>
      <c r="J18" s="15"/>
    </row>
    <row r="19" spans="1:10" ht="25.5">
      <c r="A19" s="5" t="s">
        <v>53</v>
      </c>
      <c r="B19" s="10" t="s">
        <v>120</v>
      </c>
      <c r="C19" s="4" t="s">
        <v>21</v>
      </c>
      <c r="D19" s="5">
        <v>0</v>
      </c>
      <c r="E19" s="6">
        <v>0</v>
      </c>
      <c r="F19" s="6">
        <v>0</v>
      </c>
      <c r="G19" s="6">
        <v>0</v>
      </c>
    </row>
    <row r="20" spans="1:10">
      <c r="A20" s="5" t="s">
        <v>54</v>
      </c>
      <c r="B20" s="4" t="s">
        <v>121</v>
      </c>
      <c r="C20" s="4" t="s">
        <v>81</v>
      </c>
      <c r="D20" s="16">
        <f>D18*0.02</f>
        <v>5.27</v>
      </c>
      <c r="E20" s="16">
        <f>E18*0.02</f>
        <v>5.27</v>
      </c>
      <c r="F20" s="16">
        <f>F18*0.02</f>
        <v>5.27</v>
      </c>
      <c r="G20" s="16">
        <f>G18*0.02</f>
        <v>5.27</v>
      </c>
    </row>
    <row r="21" spans="1:10" ht="25.5">
      <c r="A21" s="22" t="s">
        <v>7</v>
      </c>
      <c r="B21" s="7" t="s">
        <v>124</v>
      </c>
      <c r="C21" s="20" t="s">
        <v>81</v>
      </c>
      <c r="D21" s="19">
        <f>D22+D24</f>
        <v>44.64</v>
      </c>
      <c r="E21" s="19">
        <f>E22+E24</f>
        <v>44.64</v>
      </c>
      <c r="F21" s="19">
        <f>F22+F24</f>
        <v>44.64</v>
      </c>
      <c r="G21" s="19">
        <f>G22+G24</f>
        <v>44.64</v>
      </c>
    </row>
    <row r="22" spans="1:10" ht="25.5">
      <c r="A22" s="6" t="s">
        <v>56</v>
      </c>
      <c r="B22" s="10" t="s">
        <v>125</v>
      </c>
      <c r="C22" s="6" t="s">
        <v>81</v>
      </c>
      <c r="D22" s="8">
        <f>[1]дод4!G40/[1]дод4!G50*1000</f>
        <v>43.76</v>
      </c>
      <c r="E22" s="8">
        <f>D22</f>
        <v>43.76</v>
      </c>
      <c r="F22" s="8">
        <f>D22</f>
        <v>43.76</v>
      </c>
      <c r="G22" s="8">
        <f>F22</f>
        <v>43.76</v>
      </c>
      <c r="H22" s="15"/>
      <c r="I22" s="15"/>
      <c r="J22" s="15"/>
    </row>
    <row r="23" spans="1:10" ht="25.5">
      <c r="A23" s="6" t="s">
        <v>57</v>
      </c>
      <c r="B23" s="10" t="s">
        <v>120</v>
      </c>
      <c r="C23" s="6" t="s">
        <v>21</v>
      </c>
      <c r="D23" s="6">
        <v>0</v>
      </c>
      <c r="E23" s="6">
        <v>0</v>
      </c>
      <c r="F23" s="6">
        <v>0</v>
      </c>
      <c r="G23" s="6">
        <v>0</v>
      </c>
    </row>
    <row r="24" spans="1:10">
      <c r="A24" s="6" t="s">
        <v>58</v>
      </c>
      <c r="B24" s="6" t="s">
        <v>121</v>
      </c>
      <c r="C24" s="6" t="s">
        <v>81</v>
      </c>
      <c r="D24" s="8">
        <f>D22*0.02</f>
        <v>0.88</v>
      </c>
      <c r="E24" s="8">
        <f>E22*0.02</f>
        <v>0.88</v>
      </c>
      <c r="F24" s="8">
        <f>F22*0.02</f>
        <v>0.88</v>
      </c>
      <c r="G24" s="8">
        <f>G22*0.02</f>
        <v>0.88</v>
      </c>
    </row>
    <row r="25" spans="1:10" ht="25.5">
      <c r="A25" s="6" t="s">
        <v>8</v>
      </c>
      <c r="B25" s="7" t="s">
        <v>154</v>
      </c>
      <c r="C25" s="6" t="s">
        <v>81</v>
      </c>
      <c r="D25" s="19">
        <f t="shared" ref="D25:G26" si="0">D13+D17+D21</f>
        <v>2010.8</v>
      </c>
      <c r="E25" s="42">
        <f t="shared" si="0"/>
        <v>2023.57</v>
      </c>
      <c r="F25" s="42">
        <f t="shared" si="0"/>
        <v>2009.33</v>
      </c>
      <c r="G25" s="42">
        <f t="shared" si="0"/>
        <v>2029.02</v>
      </c>
    </row>
    <row r="26" spans="1:10" ht="25.5">
      <c r="A26" s="6" t="s">
        <v>126</v>
      </c>
      <c r="B26" s="10" t="s">
        <v>127</v>
      </c>
      <c r="C26" s="6" t="s">
        <v>81</v>
      </c>
      <c r="D26" s="8">
        <f t="shared" si="0"/>
        <v>1975.75</v>
      </c>
      <c r="E26" s="43">
        <f t="shared" si="0"/>
        <v>1983.9</v>
      </c>
      <c r="F26" s="43">
        <f t="shared" si="0"/>
        <v>1974.72</v>
      </c>
      <c r="G26" s="43">
        <f t="shared" si="0"/>
        <v>1989.23</v>
      </c>
      <c r="H26" s="41"/>
    </row>
    <row r="27" spans="1:10" ht="25.5">
      <c r="A27" s="6" t="s">
        <v>128</v>
      </c>
      <c r="B27" s="10" t="s">
        <v>120</v>
      </c>
      <c r="C27" s="6" t="s">
        <v>21</v>
      </c>
      <c r="D27" s="6">
        <v>0</v>
      </c>
      <c r="E27" s="6">
        <v>0</v>
      </c>
      <c r="F27" s="6">
        <v>0</v>
      </c>
      <c r="G27" s="6">
        <v>0</v>
      </c>
    </row>
    <row r="28" spans="1:10">
      <c r="A28" s="6" t="s">
        <v>129</v>
      </c>
      <c r="B28" s="6" t="s">
        <v>121</v>
      </c>
      <c r="C28" s="6" t="s">
        <v>81</v>
      </c>
      <c r="D28" s="8">
        <f>D16+D20+D24</f>
        <v>35.049999999999997</v>
      </c>
      <c r="E28" s="43">
        <f>E16+E20+E24</f>
        <v>39.67</v>
      </c>
      <c r="F28" s="43">
        <f>F16+F20+F24</f>
        <v>34.61</v>
      </c>
      <c r="G28" s="43">
        <f>G16+G20+G24</f>
        <v>39.79</v>
      </c>
    </row>
    <row r="29" spans="1:10">
      <c r="A29" s="6">
        <v>5</v>
      </c>
      <c r="B29" s="10" t="s">
        <v>130</v>
      </c>
      <c r="C29" s="6"/>
      <c r="D29" s="6"/>
      <c r="E29" s="6"/>
      <c r="F29" s="6"/>
      <c r="G29" s="6"/>
    </row>
    <row r="30" spans="1:10" ht="25.5">
      <c r="A30" s="60" t="s">
        <v>160</v>
      </c>
      <c r="B30" s="10" t="s">
        <v>131</v>
      </c>
      <c r="C30" s="4" t="s">
        <v>132</v>
      </c>
      <c r="D30" s="23">
        <f>D16/D14*100</f>
        <v>2</v>
      </c>
      <c r="E30" s="23">
        <f>E16/E14*100</f>
        <v>2</v>
      </c>
      <c r="F30" s="23">
        <f>F16/F14*100</f>
        <v>2</v>
      </c>
      <c r="G30" s="23">
        <f>G16/G14*100</f>
        <v>2</v>
      </c>
    </row>
    <row r="31" spans="1:10" ht="25.5">
      <c r="A31" s="60" t="s">
        <v>161</v>
      </c>
      <c r="B31" s="10" t="s">
        <v>133</v>
      </c>
      <c r="C31" s="4" t="s">
        <v>132</v>
      </c>
      <c r="D31" s="23">
        <f>D20/D18*100</f>
        <v>2</v>
      </c>
      <c r="E31" s="23">
        <f>E20/E18*100</f>
        <v>2</v>
      </c>
      <c r="F31" s="23">
        <f>F20/F18*100</f>
        <v>2</v>
      </c>
      <c r="G31" s="23">
        <f>G20/G18*100</f>
        <v>2</v>
      </c>
    </row>
    <row r="32" spans="1:10" ht="25.5">
      <c r="A32" s="60" t="s">
        <v>162</v>
      </c>
      <c r="B32" s="10" t="s">
        <v>134</v>
      </c>
      <c r="C32" s="4" t="s">
        <v>132</v>
      </c>
      <c r="D32" s="23">
        <f>D24/D22*100</f>
        <v>2</v>
      </c>
      <c r="E32" s="23">
        <f>E24/E22*100</f>
        <v>2</v>
      </c>
      <c r="F32" s="23">
        <f>F24/F22*100</f>
        <v>2</v>
      </c>
      <c r="G32" s="23">
        <f>G24/G22*100</f>
        <v>2</v>
      </c>
    </row>
    <row r="33" spans="1:7">
      <c r="A33" s="60" t="s">
        <v>163</v>
      </c>
      <c r="B33" s="6" t="s">
        <v>135</v>
      </c>
      <c r="C33" s="4" t="s">
        <v>132</v>
      </c>
      <c r="D33" s="23">
        <f>D28/D26*100</f>
        <v>2</v>
      </c>
      <c r="E33" s="23">
        <f>E28/E26*100</f>
        <v>2</v>
      </c>
      <c r="F33" s="23">
        <f>F28/F26*100</f>
        <v>2</v>
      </c>
      <c r="G33" s="23">
        <f>G28/G26*100</f>
        <v>2</v>
      </c>
    </row>
    <row r="35" spans="1:7">
      <c r="A35" s="2"/>
    </row>
    <row r="37" spans="1:7">
      <c r="A37" s="1" t="s">
        <v>157</v>
      </c>
      <c r="C37" s="17"/>
      <c r="D37" s="17"/>
      <c r="E37" s="17"/>
      <c r="F37" s="17"/>
    </row>
    <row r="38" spans="1:7">
      <c r="C38" s="17"/>
      <c r="D38" s="17"/>
      <c r="E38" s="17"/>
      <c r="F38" s="17"/>
      <c r="G38" s="41"/>
    </row>
    <row r="39" spans="1:7">
      <c r="A39" s="1" t="s">
        <v>158</v>
      </c>
      <c r="C39" s="17"/>
      <c r="D39" s="17"/>
      <c r="E39" s="17"/>
      <c r="F39" s="17"/>
    </row>
  </sheetData>
  <mergeCells count="7">
    <mergeCell ref="A2:Z2"/>
    <mergeCell ref="A3:Z3"/>
    <mergeCell ref="A4:Z4"/>
    <mergeCell ref="A10:A11"/>
    <mergeCell ref="B10:B11"/>
    <mergeCell ref="C10:C11"/>
    <mergeCell ref="E10:G10"/>
  </mergeCells>
  <phoneticPr fontId="2" type="noConversion"/>
  <pageMargins left="0.75" right="0.75" top="1" bottom="1" header="0.5" footer="0.5"/>
  <pageSetup paperSize="9" scale="95" orientation="portrait" verticalDpi="0" r:id="rId1"/>
  <headerFooter alignWithMargins="0"/>
  <colBreaks count="1" manualBreakCount="1">
    <brk id="8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A4" sqref="A4:G4"/>
    </sheetView>
  </sheetViews>
  <sheetFormatPr defaultRowHeight="12.75"/>
  <cols>
    <col min="1" max="1" width="7.42578125" style="1" customWidth="1"/>
    <col min="2" max="2" width="16.140625" style="1" customWidth="1"/>
    <col min="3" max="3" width="10.85546875" style="1" customWidth="1"/>
    <col min="4" max="4" width="10.5703125" style="1" customWidth="1"/>
    <col min="5" max="5" width="11.140625" style="1" customWidth="1"/>
    <col min="6" max="7" width="11.85546875" style="1" customWidth="1"/>
    <col min="8" max="8" width="0" style="1" hidden="1" customWidth="1"/>
    <col min="9" max="16384" width="9.140625" style="1"/>
  </cols>
  <sheetData>
    <row r="1" spans="1:9">
      <c r="G1" s="1" t="s">
        <v>140</v>
      </c>
    </row>
    <row r="2" spans="1:9">
      <c r="A2" s="69" t="s">
        <v>155</v>
      </c>
      <c r="B2" s="69"/>
      <c r="C2" s="69"/>
      <c r="D2" s="69"/>
      <c r="E2" s="69"/>
      <c r="F2" s="69"/>
      <c r="G2" s="69"/>
      <c r="H2" s="81"/>
      <c r="I2" s="81"/>
    </row>
    <row r="3" spans="1:9">
      <c r="A3" s="69" t="s">
        <v>156</v>
      </c>
      <c r="B3" s="69"/>
      <c r="C3" s="69"/>
      <c r="D3" s="69"/>
      <c r="E3" s="69"/>
      <c r="F3" s="69"/>
      <c r="G3" s="69"/>
    </row>
    <row r="4" spans="1:9">
      <c r="A4" s="69" t="s">
        <v>167</v>
      </c>
      <c r="B4" s="69"/>
      <c r="C4" s="69"/>
      <c r="D4" s="69"/>
      <c r="E4" s="69"/>
      <c r="F4" s="69"/>
      <c r="G4" s="69"/>
    </row>
    <row r="5" spans="1:9">
      <c r="A5" s="1" t="s">
        <v>112</v>
      </c>
    </row>
    <row r="6" spans="1:9">
      <c r="A6" s="2" t="s">
        <v>0</v>
      </c>
    </row>
    <row r="8" spans="1:9">
      <c r="A8" s="3" t="s">
        <v>110</v>
      </c>
    </row>
    <row r="10" spans="1:9">
      <c r="A10" s="82" t="s">
        <v>1</v>
      </c>
      <c r="B10" s="72" t="s">
        <v>2</v>
      </c>
      <c r="C10" s="74" t="s">
        <v>3</v>
      </c>
      <c r="D10" s="74" t="s">
        <v>4</v>
      </c>
      <c r="E10" s="74" t="s">
        <v>136</v>
      </c>
      <c r="F10" s="74" t="s">
        <v>145</v>
      </c>
      <c r="G10" s="74" t="s">
        <v>137</v>
      </c>
    </row>
    <row r="11" spans="1:9" ht="40.5" customHeight="1">
      <c r="A11" s="83"/>
      <c r="B11" s="85"/>
      <c r="C11" s="86"/>
      <c r="D11" s="79"/>
      <c r="E11" s="79"/>
      <c r="F11" s="79"/>
      <c r="G11" s="79"/>
    </row>
    <row r="12" spans="1:9" ht="114" customHeight="1">
      <c r="A12" s="84"/>
      <c r="B12" s="73"/>
      <c r="C12" s="75"/>
      <c r="D12" s="80"/>
      <c r="E12" s="80"/>
      <c r="F12" s="80"/>
      <c r="G12" s="80"/>
    </row>
    <row r="13" spans="1:9" hidden="1">
      <c r="A13" s="4" t="s">
        <v>5</v>
      </c>
      <c r="B13" s="4" t="s">
        <v>6</v>
      </c>
      <c r="C13" s="4" t="s">
        <v>7</v>
      </c>
      <c r="D13" s="5" t="s">
        <v>11</v>
      </c>
      <c r="E13" s="5" t="s">
        <v>15</v>
      </c>
      <c r="F13" s="44" t="s">
        <v>143</v>
      </c>
      <c r="G13" s="44" t="s">
        <v>144</v>
      </c>
    </row>
    <row r="14" spans="1:9" hidden="1">
      <c r="F14" s="45"/>
      <c r="G14" s="45"/>
    </row>
    <row r="15" spans="1:9" ht="38.25">
      <c r="A15" s="4" t="s">
        <v>5</v>
      </c>
      <c r="B15" s="7" t="s">
        <v>20</v>
      </c>
      <c r="C15" s="5" t="s">
        <v>21</v>
      </c>
      <c r="D15" s="43">
        <f>D16+D22+D23+D27</f>
        <v>19564.12</v>
      </c>
      <c r="E15" s="43">
        <f>E16+E22+E23+E27</f>
        <v>739.11</v>
      </c>
      <c r="F15" s="43">
        <f>F16+F22+F23+F27</f>
        <v>17909.03</v>
      </c>
      <c r="G15" s="43">
        <f>G16+G22+G23+G27</f>
        <v>915.98</v>
      </c>
      <c r="H15" s="9" t="e">
        <f>E15+#REF!</f>
        <v>#REF!</v>
      </c>
    </row>
    <row r="16" spans="1:9" ht="25.5">
      <c r="A16" s="5" t="s">
        <v>22</v>
      </c>
      <c r="B16" s="10" t="s">
        <v>23</v>
      </c>
      <c r="C16" s="5" t="s">
        <v>21</v>
      </c>
      <c r="D16" s="43">
        <f>D17+D18+D19+D20+D21</f>
        <v>12625.8</v>
      </c>
      <c r="E16" s="44">
        <f>E17+E18+E19+E20+E21</f>
        <v>440.39</v>
      </c>
      <c r="F16" s="44">
        <f>F17+F18+F19+F20+F21</f>
        <v>11638.51</v>
      </c>
      <c r="G16" s="44">
        <f>G17+G18+G19+G20+G21</f>
        <v>546.9</v>
      </c>
      <c r="H16" s="9" t="e">
        <f>E16+#REF!</f>
        <v>#REF!</v>
      </c>
    </row>
    <row r="17" spans="1:8">
      <c r="A17" s="5" t="s">
        <v>24</v>
      </c>
      <c r="B17" s="6" t="s">
        <v>25</v>
      </c>
      <c r="C17" s="4" t="s">
        <v>21</v>
      </c>
      <c r="D17" s="44">
        <v>9549.86</v>
      </c>
      <c r="E17" s="44">
        <v>430.88</v>
      </c>
      <c r="F17" s="44">
        <v>8583.82</v>
      </c>
      <c r="G17" s="44">
        <v>535.16</v>
      </c>
      <c r="H17" s="46" t="e">
        <f>E17+#REF!</f>
        <v>#REF!</v>
      </c>
    </row>
    <row r="18" spans="1:8">
      <c r="A18" s="5" t="s">
        <v>26</v>
      </c>
      <c r="B18" s="6" t="s">
        <v>27</v>
      </c>
      <c r="C18" s="4" t="s">
        <v>21</v>
      </c>
      <c r="D18" s="44">
        <v>139.41</v>
      </c>
      <c r="E18" s="43">
        <v>6</v>
      </c>
      <c r="F18" s="44">
        <v>125.99</v>
      </c>
      <c r="G18" s="44">
        <v>7.42</v>
      </c>
      <c r="H18" s="46" t="e">
        <f>E18+#REF!</f>
        <v>#REF!</v>
      </c>
    </row>
    <row r="19" spans="1:8" ht="25.5">
      <c r="A19" s="5" t="s">
        <v>28</v>
      </c>
      <c r="B19" s="10" t="s">
        <v>29</v>
      </c>
      <c r="C19" s="4" t="s">
        <v>21</v>
      </c>
      <c r="D19" s="43">
        <f>G19+F19</f>
        <v>2855.16</v>
      </c>
      <c r="E19" s="44"/>
      <c r="F19" s="44">
        <v>2855.16</v>
      </c>
      <c r="G19" s="44"/>
      <c r="H19" s="46" t="e">
        <f>E19+#REF!</f>
        <v>#REF!</v>
      </c>
    </row>
    <row r="20" spans="1:8" ht="51">
      <c r="A20" s="5" t="s">
        <v>30</v>
      </c>
      <c r="B20" s="10" t="s">
        <v>31</v>
      </c>
      <c r="C20" s="4" t="s">
        <v>21</v>
      </c>
      <c r="D20" s="44">
        <v>72.849999999999994</v>
      </c>
      <c r="E20" s="44">
        <v>3.14</v>
      </c>
      <c r="F20" s="44">
        <v>65.84</v>
      </c>
      <c r="G20" s="44">
        <v>3.87</v>
      </c>
      <c r="H20" s="46" t="e">
        <f>E20+#REF!</f>
        <v>#REF!</v>
      </c>
    </row>
    <row r="21" spans="1:8" ht="51">
      <c r="A21" s="5" t="s">
        <v>32</v>
      </c>
      <c r="B21" s="10" t="s">
        <v>33</v>
      </c>
      <c r="C21" s="4" t="s">
        <v>21</v>
      </c>
      <c r="D21" s="43">
        <v>8.52</v>
      </c>
      <c r="E21" s="44">
        <v>0.37</v>
      </c>
      <c r="F21" s="43">
        <v>7.7</v>
      </c>
      <c r="G21" s="44">
        <v>0.45</v>
      </c>
      <c r="H21" s="9" t="e">
        <f>E21+#REF!</f>
        <v>#REF!</v>
      </c>
    </row>
    <row r="22" spans="1:8" ht="25.5">
      <c r="A22" s="11" t="s">
        <v>34</v>
      </c>
      <c r="B22" s="10" t="s">
        <v>35</v>
      </c>
      <c r="C22" s="4" t="s">
        <v>21</v>
      </c>
      <c r="D22" s="44">
        <v>3163.06</v>
      </c>
      <c r="E22" s="44">
        <v>136.18</v>
      </c>
      <c r="F22" s="44">
        <v>2858.62</v>
      </c>
      <c r="G22" s="44">
        <v>168.26</v>
      </c>
      <c r="H22" s="9" t="e">
        <f>E22+#REF!</f>
        <v>#REF!</v>
      </c>
    </row>
    <row r="23" spans="1:8" ht="25.5">
      <c r="A23" s="11" t="s">
        <v>36</v>
      </c>
      <c r="B23" s="10" t="s">
        <v>37</v>
      </c>
      <c r="C23" s="4" t="s">
        <v>21</v>
      </c>
      <c r="D23" s="44">
        <f>D24+D25+D26</f>
        <v>784.59</v>
      </c>
      <c r="E23" s="44">
        <f>E24+E25+E26</f>
        <v>33.78</v>
      </c>
      <c r="F23" s="44">
        <f>F24+F25+F26</f>
        <v>709.07</v>
      </c>
      <c r="G23" s="44">
        <f>G24+G25+G26</f>
        <v>41.74</v>
      </c>
      <c r="H23" s="9" t="e">
        <f>E23+#REF!</f>
        <v>#REF!</v>
      </c>
    </row>
    <row r="24" spans="1:8" ht="25.5">
      <c r="A24" s="5" t="s">
        <v>38</v>
      </c>
      <c r="B24" s="12" t="s">
        <v>39</v>
      </c>
      <c r="C24" s="4" t="s">
        <v>21</v>
      </c>
      <c r="D24" s="44">
        <v>695.88</v>
      </c>
      <c r="E24" s="44">
        <v>29.96</v>
      </c>
      <c r="F24" s="43">
        <v>628.9</v>
      </c>
      <c r="G24" s="44">
        <v>37.020000000000003</v>
      </c>
      <c r="H24" s="9" t="e">
        <f>E24+#REF!</f>
        <v>#REF!</v>
      </c>
    </row>
    <row r="25" spans="1:8" ht="25.5">
      <c r="A25" s="5" t="s">
        <v>40</v>
      </c>
      <c r="B25" s="10" t="s">
        <v>41</v>
      </c>
      <c r="C25" s="4" t="s">
        <v>21</v>
      </c>
      <c r="D25" s="44">
        <v>64.510000000000005</v>
      </c>
      <c r="E25" s="44">
        <v>2.78</v>
      </c>
      <c r="F25" s="44">
        <v>58.3</v>
      </c>
      <c r="G25" s="44">
        <v>3.43</v>
      </c>
      <c r="H25" s="9" t="e">
        <f>E25+#REF!</f>
        <v>#REF!</v>
      </c>
    </row>
    <row r="26" spans="1:8">
      <c r="A26" s="5" t="s">
        <v>42</v>
      </c>
      <c r="B26" s="10" t="s">
        <v>43</v>
      </c>
      <c r="C26" s="4" t="s">
        <v>21</v>
      </c>
      <c r="D26" s="43">
        <v>24.2</v>
      </c>
      <c r="E26" s="44">
        <v>1.04</v>
      </c>
      <c r="F26" s="44">
        <v>21.87</v>
      </c>
      <c r="G26" s="44">
        <v>1.29</v>
      </c>
      <c r="H26" s="9" t="e">
        <f>E26+#REF!</f>
        <v>#REF!</v>
      </c>
    </row>
    <row r="27" spans="1:8" ht="38.25">
      <c r="A27" s="11" t="s">
        <v>44</v>
      </c>
      <c r="B27" s="7" t="s">
        <v>45</v>
      </c>
      <c r="C27" s="4" t="s">
        <v>21</v>
      </c>
      <c r="D27" s="43">
        <v>2990.67</v>
      </c>
      <c r="E27" s="44">
        <v>128.76</v>
      </c>
      <c r="F27" s="43">
        <v>2702.83</v>
      </c>
      <c r="G27" s="44">
        <v>159.08000000000001</v>
      </c>
      <c r="H27" s="9" t="e">
        <f>E27+#REF!</f>
        <v>#REF!</v>
      </c>
    </row>
    <row r="28" spans="1:8" ht="25.5">
      <c r="A28" s="4" t="s">
        <v>46</v>
      </c>
      <c r="B28" s="12" t="s">
        <v>47</v>
      </c>
      <c r="C28" s="4" t="s">
        <v>21</v>
      </c>
      <c r="D28" s="43">
        <v>2131.81</v>
      </c>
      <c r="E28" s="43">
        <v>91.78</v>
      </c>
      <c r="F28" s="43">
        <v>1926.62</v>
      </c>
      <c r="G28" s="43">
        <v>113.41</v>
      </c>
      <c r="H28" s="9" t="e">
        <f>E28+#REF!</f>
        <v>#REF!</v>
      </c>
    </row>
    <row r="29" spans="1:8" ht="25.5">
      <c r="A29" s="4" t="s">
        <v>48</v>
      </c>
      <c r="B29" s="12" t="s">
        <v>39</v>
      </c>
      <c r="C29" s="4" t="s">
        <v>21</v>
      </c>
      <c r="D29" s="44">
        <v>444.21</v>
      </c>
      <c r="E29" s="43">
        <v>19.13</v>
      </c>
      <c r="F29" s="43">
        <v>401.45</v>
      </c>
      <c r="G29" s="43">
        <v>23.63</v>
      </c>
      <c r="H29" s="9" t="e">
        <f>E29+#REF!</f>
        <v>#REF!</v>
      </c>
    </row>
    <row r="30" spans="1:8">
      <c r="A30" s="4" t="s">
        <v>49</v>
      </c>
      <c r="B30" s="13" t="s">
        <v>50</v>
      </c>
      <c r="C30" s="4" t="s">
        <v>21</v>
      </c>
      <c r="D30" s="43">
        <f>D27-D28-D29</f>
        <v>414.65</v>
      </c>
      <c r="E30" s="44">
        <f>E27-E28-E29</f>
        <v>17.850000000000001</v>
      </c>
      <c r="F30" s="44">
        <f>F27-F28-F29</f>
        <v>374.76</v>
      </c>
      <c r="G30" s="44">
        <f>G27-G28-G29</f>
        <v>22.04</v>
      </c>
      <c r="H30" s="9" t="e">
        <f>E30+#REF!</f>
        <v>#REF!</v>
      </c>
    </row>
    <row r="31" spans="1:8" ht="25.5">
      <c r="A31" s="4" t="s">
        <v>6</v>
      </c>
      <c r="B31" s="14" t="s">
        <v>51</v>
      </c>
      <c r="C31" s="4" t="s">
        <v>21</v>
      </c>
      <c r="D31" s="44">
        <v>1756.28</v>
      </c>
      <c r="E31" s="44">
        <v>75.62</v>
      </c>
      <c r="F31" s="44">
        <v>1587.24</v>
      </c>
      <c r="G31" s="43">
        <v>93.42</v>
      </c>
      <c r="H31" s="9" t="e">
        <f>E31+#REF!</f>
        <v>#REF!</v>
      </c>
    </row>
    <row r="32" spans="1:8" ht="25.5">
      <c r="A32" s="4" t="s">
        <v>52</v>
      </c>
      <c r="B32" s="12" t="s">
        <v>47</v>
      </c>
      <c r="C32" s="4" t="s">
        <v>21</v>
      </c>
      <c r="D32" s="44">
        <v>1281.1600000000001</v>
      </c>
      <c r="E32" s="43">
        <v>55.16</v>
      </c>
      <c r="F32" s="43">
        <v>1157.8599999999999</v>
      </c>
      <c r="G32" s="43">
        <v>68.14</v>
      </c>
      <c r="H32" s="9" t="e">
        <f>E32+#REF!</f>
        <v>#REF!</v>
      </c>
    </row>
    <row r="33" spans="1:8" ht="25.5">
      <c r="A33" s="4" t="s">
        <v>53</v>
      </c>
      <c r="B33" s="12" t="s">
        <v>39</v>
      </c>
      <c r="C33" s="4" t="s">
        <v>21</v>
      </c>
      <c r="D33" s="44">
        <v>258.56</v>
      </c>
      <c r="E33" s="43">
        <v>11.13</v>
      </c>
      <c r="F33" s="43">
        <v>233.67</v>
      </c>
      <c r="G33" s="43">
        <v>13.76</v>
      </c>
      <c r="H33" s="9" t="e">
        <f>E33+#REF!</f>
        <v>#REF!</v>
      </c>
    </row>
    <row r="34" spans="1:8">
      <c r="A34" s="4" t="s">
        <v>54</v>
      </c>
      <c r="B34" s="13" t="s">
        <v>50</v>
      </c>
      <c r="C34" s="4" t="s">
        <v>21</v>
      </c>
      <c r="D34" s="44">
        <f>D31-D32-D33</f>
        <v>216.56</v>
      </c>
      <c r="E34" s="44">
        <f>E31-E32-E33</f>
        <v>9.3300000000000107</v>
      </c>
      <c r="F34" s="44">
        <f>F31-F32-F33</f>
        <v>195.71</v>
      </c>
      <c r="G34" s="44">
        <f>G31-G32-G33</f>
        <v>11.52</v>
      </c>
      <c r="H34" s="9" t="e">
        <f>E34+#REF!</f>
        <v>#REF!</v>
      </c>
    </row>
    <row r="35" spans="1:8" ht="25.5">
      <c r="A35" s="4" t="s">
        <v>7</v>
      </c>
      <c r="B35" s="12" t="s">
        <v>55</v>
      </c>
      <c r="C35" s="4" t="s">
        <v>21</v>
      </c>
      <c r="D35" s="44"/>
      <c r="E35" s="44"/>
      <c r="F35" s="44"/>
      <c r="G35" s="44"/>
      <c r="H35" s="9" t="e">
        <f>E35+#REF!</f>
        <v>#REF!</v>
      </c>
    </row>
    <row r="36" spans="1:8" ht="25.5">
      <c r="A36" s="4" t="s">
        <v>56</v>
      </c>
      <c r="B36" s="12" t="s">
        <v>47</v>
      </c>
      <c r="C36" s="4" t="s">
        <v>21</v>
      </c>
      <c r="D36" s="44"/>
      <c r="E36" s="44"/>
      <c r="F36" s="44"/>
      <c r="G36" s="44"/>
      <c r="H36" s="9" t="e">
        <f>E36+#REF!</f>
        <v>#REF!</v>
      </c>
    </row>
    <row r="37" spans="1:8" ht="25.5">
      <c r="A37" s="4" t="s">
        <v>57</v>
      </c>
      <c r="B37" s="12" t="s">
        <v>39</v>
      </c>
      <c r="C37" s="4" t="s">
        <v>21</v>
      </c>
      <c r="D37" s="44"/>
      <c r="E37" s="44"/>
      <c r="F37" s="44"/>
      <c r="G37" s="44"/>
      <c r="H37" s="9" t="e">
        <f>E37+#REF!</f>
        <v>#REF!</v>
      </c>
    </row>
    <row r="38" spans="1:8">
      <c r="A38" s="4" t="s">
        <v>58</v>
      </c>
      <c r="B38" s="13" t="s">
        <v>50</v>
      </c>
      <c r="C38" s="5"/>
      <c r="D38" s="44"/>
      <c r="E38" s="44"/>
      <c r="F38" s="44"/>
      <c r="G38" s="44"/>
      <c r="H38" s="9" t="e">
        <f>E38+#REF!</f>
        <v>#REF!</v>
      </c>
    </row>
    <row r="39" spans="1:8" ht="25.5">
      <c r="A39" s="4" t="s">
        <v>8</v>
      </c>
      <c r="B39" s="12" t="s">
        <v>59</v>
      </c>
      <c r="C39" s="4" t="s">
        <v>21</v>
      </c>
      <c r="D39" s="44"/>
      <c r="E39" s="44"/>
      <c r="F39" s="44"/>
      <c r="G39" s="44"/>
      <c r="H39" s="9" t="e">
        <f>E39+#REF!</f>
        <v>#REF!</v>
      </c>
    </row>
    <row r="40" spans="1:8">
      <c r="A40" s="4" t="s">
        <v>9</v>
      </c>
      <c r="B40" s="12" t="s">
        <v>60</v>
      </c>
      <c r="C40" s="4" t="s">
        <v>21</v>
      </c>
      <c r="D40" s="44"/>
      <c r="E40" s="44"/>
      <c r="F40" s="44"/>
      <c r="G40" s="44"/>
      <c r="H40" s="9" t="e">
        <f>E40+#REF!</f>
        <v>#REF!</v>
      </c>
    </row>
    <row r="41" spans="1:8" ht="25.5">
      <c r="A41" s="4" t="s">
        <v>10</v>
      </c>
      <c r="B41" s="14" t="s">
        <v>61</v>
      </c>
      <c r="C41" s="5" t="s">
        <v>21</v>
      </c>
      <c r="D41" s="43">
        <f>D15+D31</f>
        <v>21320.400000000001</v>
      </c>
      <c r="E41" s="43">
        <f>E15+E31</f>
        <v>814.73</v>
      </c>
      <c r="F41" s="43">
        <f>F15+F31</f>
        <v>19496.27</v>
      </c>
      <c r="G41" s="43">
        <f>G15+G31</f>
        <v>1009.4</v>
      </c>
      <c r="H41" s="9" t="e">
        <f>E41+#REF!</f>
        <v>#REF!</v>
      </c>
    </row>
    <row r="42" spans="1:8" ht="38.25">
      <c r="A42" s="4" t="s">
        <v>11</v>
      </c>
      <c r="B42" s="12" t="s">
        <v>62</v>
      </c>
      <c r="C42" s="5" t="s">
        <v>21</v>
      </c>
      <c r="D42" s="44">
        <v>0</v>
      </c>
      <c r="E42" s="44">
        <v>0</v>
      </c>
      <c r="F42" s="44">
        <v>0</v>
      </c>
      <c r="G42" s="44">
        <v>0</v>
      </c>
      <c r="H42" s="9" t="e">
        <f>E42+#REF!</f>
        <v>#REF!</v>
      </c>
    </row>
    <row r="43" spans="1:8" ht="25.5">
      <c r="A43" s="4" t="s">
        <v>12</v>
      </c>
      <c r="B43" s="12" t="s">
        <v>63</v>
      </c>
      <c r="C43" s="4" t="s">
        <v>21</v>
      </c>
      <c r="D43" s="43">
        <f>G43+F43+E43</f>
        <v>369.3</v>
      </c>
      <c r="E43" s="43">
        <f>E41*0.02</f>
        <v>16.29</v>
      </c>
      <c r="F43" s="43">
        <f>(F41-F19)*0.02</f>
        <v>332.82</v>
      </c>
      <c r="G43" s="43">
        <f>G41*0.02</f>
        <v>20.190000000000001</v>
      </c>
      <c r="H43" s="9" t="e">
        <f>E43+#REF!</f>
        <v>#REF!</v>
      </c>
    </row>
    <row r="44" spans="1:8" ht="25.5">
      <c r="A44" s="5"/>
      <c r="B44" s="10" t="s">
        <v>64</v>
      </c>
      <c r="C44" s="5"/>
      <c r="D44" s="44"/>
      <c r="E44" s="44"/>
      <c r="F44" s="44"/>
      <c r="G44" s="44"/>
      <c r="H44" s="9" t="e">
        <f>E44+#REF!</f>
        <v>#REF!</v>
      </c>
    </row>
    <row r="45" spans="1:8" ht="25.5">
      <c r="A45" s="5" t="s">
        <v>65</v>
      </c>
      <c r="B45" s="10" t="s">
        <v>66</v>
      </c>
      <c r="C45" s="4" t="s">
        <v>21</v>
      </c>
      <c r="D45" s="47"/>
      <c r="E45" s="47"/>
      <c r="F45" s="47"/>
      <c r="G45" s="47"/>
      <c r="H45" s="9" t="e">
        <f>E45+#REF!</f>
        <v>#REF!</v>
      </c>
    </row>
    <row r="46" spans="1:8">
      <c r="A46" s="5" t="s">
        <v>67</v>
      </c>
      <c r="B46" s="6" t="s">
        <v>68</v>
      </c>
      <c r="C46" s="4" t="s">
        <v>21</v>
      </c>
      <c r="D46" s="47"/>
      <c r="E46" s="47"/>
      <c r="F46" s="47"/>
      <c r="G46" s="47"/>
      <c r="H46" s="9" t="e">
        <f>E46+#REF!</f>
        <v>#REF!</v>
      </c>
    </row>
    <row r="47" spans="1:8" ht="25.5">
      <c r="A47" s="5" t="s">
        <v>69</v>
      </c>
      <c r="B47" s="10" t="s">
        <v>70</v>
      </c>
      <c r="C47" s="4" t="s">
        <v>21</v>
      </c>
      <c r="D47" s="47"/>
      <c r="E47" s="47"/>
      <c r="F47" s="47"/>
      <c r="G47" s="47"/>
      <c r="H47" s="9" t="e">
        <f>E47+#REF!</f>
        <v>#REF!</v>
      </c>
    </row>
    <row r="48" spans="1:8" ht="51">
      <c r="A48" s="4" t="s">
        <v>71</v>
      </c>
      <c r="B48" s="10" t="s">
        <v>72</v>
      </c>
      <c r="C48" s="4" t="s">
        <v>21</v>
      </c>
      <c r="D48" s="47"/>
      <c r="E48" s="47"/>
      <c r="F48" s="47"/>
      <c r="G48" s="47"/>
      <c r="H48" s="9" t="e">
        <f>E48+#REF!</f>
        <v>#REF!</v>
      </c>
    </row>
    <row r="49" spans="1:8" ht="38.25">
      <c r="A49" s="5" t="s">
        <v>73</v>
      </c>
      <c r="B49" s="10" t="s">
        <v>74</v>
      </c>
      <c r="C49" s="4" t="s">
        <v>21</v>
      </c>
      <c r="D49" s="43">
        <f>D43</f>
        <v>369.3</v>
      </c>
      <c r="E49" s="43">
        <f>E43</f>
        <v>16.29</v>
      </c>
      <c r="F49" s="43">
        <f>F43</f>
        <v>332.82</v>
      </c>
      <c r="G49" s="43">
        <f>G43</f>
        <v>20.190000000000001</v>
      </c>
      <c r="H49" s="9" t="e">
        <f>E49+#REF!</f>
        <v>#REF!</v>
      </c>
    </row>
    <row r="50" spans="1:8" ht="63.75">
      <c r="A50" s="4" t="s">
        <v>13</v>
      </c>
      <c r="B50" s="7" t="s">
        <v>75</v>
      </c>
      <c r="C50" s="4" t="s">
        <v>21</v>
      </c>
      <c r="D50" s="43">
        <f>D41+D43+D42</f>
        <v>21689.7</v>
      </c>
      <c r="E50" s="43">
        <f>E41+E42+E43</f>
        <v>831.02</v>
      </c>
      <c r="F50" s="43">
        <f>F41+F42+F43</f>
        <v>19829.09</v>
      </c>
      <c r="G50" s="43">
        <f>G41+G42+G43</f>
        <v>1029.5899999999999</v>
      </c>
      <c r="H50" s="9" t="e">
        <f>E50+#REF!</f>
        <v>#REF!</v>
      </c>
    </row>
    <row r="51" spans="1:8" ht="51">
      <c r="A51" s="11" t="s">
        <v>14</v>
      </c>
      <c r="B51" s="7" t="s">
        <v>111</v>
      </c>
      <c r="C51" s="4" t="s">
        <v>76</v>
      </c>
      <c r="D51" s="43">
        <f>D50/D57*1000</f>
        <v>1697.21</v>
      </c>
      <c r="E51" s="43">
        <f>E50/E57*1000</f>
        <v>1709.99</v>
      </c>
      <c r="F51" s="43">
        <f>F50/F57*1000</f>
        <v>1695.75</v>
      </c>
      <c r="G51" s="43">
        <f>G50/G57*1000</f>
        <v>1715.44</v>
      </c>
      <c r="H51" s="9" t="e">
        <f>E51+#REF!</f>
        <v>#REF!</v>
      </c>
    </row>
    <row r="52" spans="1:8">
      <c r="A52" s="5" t="s">
        <v>77</v>
      </c>
      <c r="B52" s="6" t="s">
        <v>78</v>
      </c>
      <c r="C52" s="4" t="s">
        <v>76</v>
      </c>
      <c r="D52" s="43">
        <f>D17/D57*1000</f>
        <v>747.27</v>
      </c>
      <c r="E52" s="43">
        <f>E17/E57*1000</f>
        <v>886.62</v>
      </c>
      <c r="F52" s="43">
        <f>F17/F57*1000</f>
        <v>734.07</v>
      </c>
      <c r="G52" s="43">
        <f>G17/G57*1000</f>
        <v>891.65</v>
      </c>
      <c r="H52" s="9" t="e">
        <f>E52+#REF!</f>
        <v>#REF!</v>
      </c>
    </row>
    <row r="53" spans="1:8" ht="25.5">
      <c r="A53" s="5" t="s">
        <v>79</v>
      </c>
      <c r="B53" s="10" t="s">
        <v>80</v>
      </c>
      <c r="C53" s="4" t="s">
        <v>81</v>
      </c>
      <c r="D53" s="43">
        <f>D51-D52</f>
        <v>949.94</v>
      </c>
      <c r="E53" s="43">
        <f>E51-E52</f>
        <v>823.37</v>
      </c>
      <c r="F53" s="43">
        <f>F51-F52</f>
        <v>961.68</v>
      </c>
      <c r="G53" s="43">
        <f>G51-G52</f>
        <v>823.79</v>
      </c>
      <c r="H53" s="9" t="e">
        <f>E53+#REF!</f>
        <v>#REF!</v>
      </c>
    </row>
    <row r="54" spans="1:8" ht="38.25">
      <c r="A54" s="4" t="s">
        <v>15</v>
      </c>
      <c r="B54" s="10" t="s">
        <v>82</v>
      </c>
      <c r="C54" s="4" t="s">
        <v>83</v>
      </c>
      <c r="D54" s="43">
        <f>E54+F54+G54</f>
        <v>12377.93</v>
      </c>
      <c r="E54" s="43">
        <v>450.14</v>
      </c>
      <c r="F54" s="43">
        <v>11371.65</v>
      </c>
      <c r="G54" s="44">
        <v>556.14</v>
      </c>
      <c r="H54" s="9" t="e">
        <f>E54+#REF!</f>
        <v>#REF!</v>
      </c>
    </row>
    <row r="55" spans="1:8" ht="25.5">
      <c r="A55" s="11" t="s">
        <v>16</v>
      </c>
      <c r="B55" s="10" t="s">
        <v>84</v>
      </c>
      <c r="C55" s="4" t="s">
        <v>83</v>
      </c>
      <c r="D55" s="44"/>
      <c r="E55" s="44"/>
      <c r="F55" s="44"/>
      <c r="G55" s="44"/>
      <c r="H55" s="9" t="e">
        <f>E55+#REF!</f>
        <v>#REF!</v>
      </c>
    </row>
    <row r="56" spans="1:8" ht="25.5">
      <c r="A56" s="11" t="s">
        <v>17</v>
      </c>
      <c r="B56" s="10" t="s">
        <v>85</v>
      </c>
      <c r="C56" s="4" t="s">
        <v>81</v>
      </c>
      <c r="D56" s="44"/>
      <c r="E56" s="44"/>
      <c r="F56" s="44"/>
      <c r="G56" s="44"/>
      <c r="H56" s="9" t="e">
        <f>E56+#REF!</f>
        <v>#REF!</v>
      </c>
    </row>
    <row r="57" spans="1:8" ht="51">
      <c r="A57" s="11" t="s">
        <v>18</v>
      </c>
      <c r="B57" s="10" t="s">
        <v>86</v>
      </c>
      <c r="C57" s="4" t="s">
        <v>87</v>
      </c>
      <c r="D57" s="43">
        <f>E57+F57+G57</f>
        <v>12779.59</v>
      </c>
      <c r="E57" s="43">
        <v>485.98</v>
      </c>
      <c r="F57" s="44">
        <v>11693.42</v>
      </c>
      <c r="G57" s="44">
        <v>600.19000000000005</v>
      </c>
      <c r="H57" s="9" t="e">
        <f>E57+#REF!</f>
        <v>#REF!</v>
      </c>
    </row>
    <row r="58" spans="1:8" ht="63.75">
      <c r="A58" s="4" t="s">
        <v>19</v>
      </c>
      <c r="B58" s="10" t="s">
        <v>88</v>
      </c>
      <c r="C58" s="4" t="s">
        <v>81</v>
      </c>
      <c r="D58" s="43">
        <f>D41/D57*1000</f>
        <v>1668.32</v>
      </c>
      <c r="E58" s="43">
        <f>E41/E57*1000</f>
        <v>1676.47</v>
      </c>
      <c r="F58" s="43">
        <f>F41/F57*1000</f>
        <v>1667.29</v>
      </c>
      <c r="G58" s="43">
        <f>G41/G57*1000</f>
        <v>1681.8</v>
      </c>
      <c r="H58" s="9" t="e">
        <f>E58+#REF!</f>
        <v>#REF!</v>
      </c>
    </row>
    <row r="61" spans="1:8">
      <c r="A61" s="1" t="s">
        <v>157</v>
      </c>
    </row>
    <row r="63" spans="1:8">
      <c r="A63" s="1" t="s">
        <v>158</v>
      </c>
    </row>
  </sheetData>
  <mergeCells count="10">
    <mergeCell ref="D10:D12"/>
    <mergeCell ref="E10:E12"/>
    <mergeCell ref="F10:F12"/>
    <mergeCell ref="G10:G12"/>
    <mergeCell ref="A2:I2"/>
    <mergeCell ref="A3:G3"/>
    <mergeCell ref="A4:G4"/>
    <mergeCell ref="A10:A12"/>
    <mergeCell ref="B10:B12"/>
    <mergeCell ref="C10:C12"/>
  </mergeCells>
  <phoneticPr fontId="2" type="noConversion"/>
  <pageMargins left="1.24" right="0.75" top="1" bottom="1" header="0.5" footer="0.5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6"/>
  <sheetViews>
    <sheetView workbookViewId="0">
      <selection activeCell="A4" sqref="A4:X4"/>
    </sheetView>
  </sheetViews>
  <sheetFormatPr defaultRowHeight="12.75"/>
  <cols>
    <col min="1" max="1" width="6" style="48" customWidth="1"/>
    <col min="2" max="2" width="46.42578125" style="48" customWidth="1"/>
    <col min="3" max="3" width="12.42578125" style="48" customWidth="1"/>
    <col min="4" max="4" width="14.42578125" style="48" customWidth="1"/>
    <col min="5" max="16384" width="9.140625" style="48"/>
  </cols>
  <sheetData>
    <row r="1" spans="1:24">
      <c r="D1" s="48" t="s">
        <v>141</v>
      </c>
    </row>
    <row r="2" spans="1:24" ht="18" customHeight="1">
      <c r="A2" s="89" t="s">
        <v>155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ht="12.75" customHeight="1">
      <c r="A3" s="89" t="s">
        <v>156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ht="12.75" customHeight="1">
      <c r="A4" s="89" t="s">
        <v>168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7" spans="1:24">
      <c r="A7" s="49" t="s">
        <v>112</v>
      </c>
    </row>
    <row r="8" spans="1:24">
      <c r="A8" s="49" t="s">
        <v>89</v>
      </c>
    </row>
    <row r="10" spans="1:24">
      <c r="A10" s="50" t="s">
        <v>110</v>
      </c>
    </row>
    <row r="11" spans="1:24" ht="1.5" customHeight="1"/>
    <row r="12" spans="1:24" ht="12.75" customHeight="1">
      <c r="A12" s="90" t="s">
        <v>1</v>
      </c>
      <c r="B12" s="90" t="s">
        <v>2</v>
      </c>
      <c r="C12" s="87" t="s">
        <v>3</v>
      </c>
      <c r="D12" s="87" t="s">
        <v>159</v>
      </c>
    </row>
    <row r="13" spans="1:24" ht="30" customHeight="1">
      <c r="A13" s="91"/>
      <c r="B13" s="91"/>
      <c r="C13" s="88"/>
      <c r="D13" s="88"/>
    </row>
    <row r="14" spans="1:24">
      <c r="A14" s="51" t="s">
        <v>5</v>
      </c>
      <c r="B14" s="52" t="s">
        <v>20</v>
      </c>
      <c r="C14" s="51" t="s">
        <v>21</v>
      </c>
      <c r="D14" s="67">
        <f>D15+D20+D21+D25</f>
        <v>2350.0500000000002</v>
      </c>
    </row>
    <row r="15" spans="1:24">
      <c r="A15" s="51" t="s">
        <v>22</v>
      </c>
      <c r="B15" s="54" t="s">
        <v>23</v>
      </c>
      <c r="C15" s="51" t="s">
        <v>21</v>
      </c>
      <c r="D15" s="68">
        <f>D16+D17+D18+D19</f>
        <v>1066.21</v>
      </c>
    </row>
    <row r="16" spans="1:24">
      <c r="A16" s="51" t="s">
        <v>24</v>
      </c>
      <c r="B16" s="55" t="s">
        <v>27</v>
      </c>
      <c r="C16" s="51" t="s">
        <v>21</v>
      </c>
      <c r="D16" s="63">
        <v>1036.76</v>
      </c>
    </row>
    <row r="17" spans="1:4" ht="25.5">
      <c r="A17" s="51" t="s">
        <v>26</v>
      </c>
      <c r="B17" s="54" t="s">
        <v>90</v>
      </c>
      <c r="C17" s="51" t="s">
        <v>21</v>
      </c>
      <c r="D17" s="63">
        <v>0</v>
      </c>
    </row>
    <row r="18" spans="1:4">
      <c r="A18" s="51" t="s">
        <v>28</v>
      </c>
      <c r="B18" s="54" t="s">
        <v>31</v>
      </c>
      <c r="C18" s="51" t="s">
        <v>21</v>
      </c>
      <c r="D18" s="63">
        <v>29.45</v>
      </c>
    </row>
    <row r="19" spans="1:4">
      <c r="A19" s="51" t="s">
        <v>30</v>
      </c>
      <c r="B19" s="54" t="s">
        <v>33</v>
      </c>
      <c r="C19" s="51" t="s">
        <v>21</v>
      </c>
      <c r="D19" s="63">
        <v>0</v>
      </c>
    </row>
    <row r="20" spans="1:4">
      <c r="A20" s="51" t="s">
        <v>34</v>
      </c>
      <c r="B20" s="51" t="s">
        <v>35</v>
      </c>
      <c r="C20" s="51" t="s">
        <v>21</v>
      </c>
      <c r="D20" s="63">
        <v>675.94</v>
      </c>
    </row>
    <row r="21" spans="1:4">
      <c r="A21" s="51" t="s">
        <v>36</v>
      </c>
      <c r="B21" s="51" t="s">
        <v>37</v>
      </c>
      <c r="C21" s="51" t="s">
        <v>21</v>
      </c>
      <c r="D21" s="63">
        <f>D22+D23+D24</f>
        <v>194.23</v>
      </c>
    </row>
    <row r="22" spans="1:4">
      <c r="A22" s="51" t="s">
        <v>38</v>
      </c>
      <c r="B22" s="51" t="s">
        <v>39</v>
      </c>
      <c r="C22" s="51" t="s">
        <v>21</v>
      </c>
      <c r="D22" s="63">
        <v>148.71</v>
      </c>
    </row>
    <row r="23" spans="1:4">
      <c r="A23" s="53" t="s">
        <v>40</v>
      </c>
      <c r="B23" s="55" t="s">
        <v>41</v>
      </c>
      <c r="C23" s="51" t="s">
        <v>21</v>
      </c>
      <c r="D23" s="64">
        <v>25.43</v>
      </c>
    </row>
    <row r="24" spans="1:4">
      <c r="A24" s="53" t="s">
        <v>42</v>
      </c>
      <c r="B24" s="55" t="s">
        <v>43</v>
      </c>
      <c r="C24" s="51" t="s">
        <v>21</v>
      </c>
      <c r="D24" s="63">
        <v>20.09</v>
      </c>
    </row>
    <row r="25" spans="1:4">
      <c r="A25" s="53" t="s">
        <v>44</v>
      </c>
      <c r="B25" s="56" t="s">
        <v>91</v>
      </c>
      <c r="C25" s="51" t="s">
        <v>21</v>
      </c>
      <c r="D25" s="64">
        <v>413.67</v>
      </c>
    </row>
    <row r="26" spans="1:4">
      <c r="A26" s="53" t="s">
        <v>46</v>
      </c>
      <c r="B26" s="55" t="s">
        <v>47</v>
      </c>
      <c r="C26" s="51" t="s">
        <v>21</v>
      </c>
      <c r="D26" s="63">
        <v>294.87</v>
      </c>
    </row>
    <row r="27" spans="1:4">
      <c r="A27" s="53" t="s">
        <v>48</v>
      </c>
      <c r="B27" s="55" t="s">
        <v>39</v>
      </c>
      <c r="C27" s="51" t="s">
        <v>21</v>
      </c>
      <c r="D27" s="63">
        <v>61.44</v>
      </c>
    </row>
    <row r="28" spans="1:4">
      <c r="A28" s="53" t="s">
        <v>49</v>
      </c>
      <c r="B28" s="55" t="s">
        <v>50</v>
      </c>
      <c r="C28" s="51" t="s">
        <v>21</v>
      </c>
      <c r="D28" s="63">
        <f>D25-D26-D27</f>
        <v>57.36</v>
      </c>
    </row>
    <row r="29" spans="1:4">
      <c r="A29" s="53" t="s">
        <v>6</v>
      </c>
      <c r="B29" s="57" t="s">
        <v>51</v>
      </c>
      <c r="C29" s="51" t="s">
        <v>21</v>
      </c>
      <c r="D29" s="63">
        <v>243.03</v>
      </c>
    </row>
    <row r="30" spans="1:4">
      <c r="A30" s="53" t="s">
        <v>52</v>
      </c>
      <c r="B30" s="55" t="s">
        <v>47</v>
      </c>
      <c r="C30" s="51" t="s">
        <v>92</v>
      </c>
      <c r="D30" s="63">
        <v>177.28</v>
      </c>
    </row>
    <row r="31" spans="1:4">
      <c r="A31" s="53" t="s">
        <v>53</v>
      </c>
      <c r="B31" s="55" t="s">
        <v>39</v>
      </c>
      <c r="C31" s="51" t="s">
        <v>21</v>
      </c>
      <c r="D31" s="63">
        <v>35.78</v>
      </c>
    </row>
    <row r="32" spans="1:4">
      <c r="A32" s="53" t="s">
        <v>54</v>
      </c>
      <c r="B32" s="55" t="s">
        <v>50</v>
      </c>
      <c r="C32" s="51" t="s">
        <v>21</v>
      </c>
      <c r="D32" s="63">
        <f>D29-D30-D31</f>
        <v>29.97</v>
      </c>
    </row>
    <row r="33" spans="1:9">
      <c r="A33" s="53" t="s">
        <v>7</v>
      </c>
      <c r="B33" s="55" t="s">
        <v>55</v>
      </c>
      <c r="C33" s="51" t="s">
        <v>21</v>
      </c>
      <c r="D33" s="65"/>
    </row>
    <row r="34" spans="1:9">
      <c r="A34" s="53" t="s">
        <v>56</v>
      </c>
      <c r="B34" s="55" t="s">
        <v>47</v>
      </c>
      <c r="C34" s="51" t="s">
        <v>21</v>
      </c>
      <c r="D34" s="65"/>
    </row>
    <row r="35" spans="1:9">
      <c r="A35" s="53" t="s">
        <v>57</v>
      </c>
      <c r="B35" s="55" t="s">
        <v>39</v>
      </c>
      <c r="C35" s="51" t="s">
        <v>21</v>
      </c>
      <c r="D35" s="65"/>
    </row>
    <row r="36" spans="1:9">
      <c r="A36" s="53" t="s">
        <v>58</v>
      </c>
      <c r="B36" s="55" t="s">
        <v>93</v>
      </c>
      <c r="C36" s="51" t="s">
        <v>21</v>
      </c>
      <c r="D36" s="65"/>
    </row>
    <row r="37" spans="1:9">
      <c r="A37" s="53" t="s">
        <v>8</v>
      </c>
      <c r="B37" s="55" t="s">
        <v>94</v>
      </c>
      <c r="C37" s="51" t="s">
        <v>21</v>
      </c>
      <c r="D37" s="65"/>
    </row>
    <row r="38" spans="1:9">
      <c r="A38" s="53" t="s">
        <v>9</v>
      </c>
      <c r="B38" s="55" t="s">
        <v>60</v>
      </c>
      <c r="C38" s="51" t="s">
        <v>21</v>
      </c>
      <c r="D38" s="65"/>
    </row>
    <row r="39" spans="1:9">
      <c r="A39" s="53" t="s">
        <v>10</v>
      </c>
      <c r="B39" s="57" t="s">
        <v>95</v>
      </c>
      <c r="C39" s="51" t="s">
        <v>21</v>
      </c>
      <c r="D39" s="64">
        <f>D14+D29+E39</f>
        <v>3263.72</v>
      </c>
      <c r="E39" s="61">
        <v>670.64</v>
      </c>
      <c r="F39" s="61" t="s">
        <v>146</v>
      </c>
      <c r="G39" s="61"/>
      <c r="H39" s="61"/>
      <c r="I39" s="61"/>
    </row>
    <row r="40" spans="1:9">
      <c r="A40" s="53" t="s">
        <v>11</v>
      </c>
      <c r="B40" s="55" t="s">
        <v>62</v>
      </c>
      <c r="C40" s="51" t="s">
        <v>21</v>
      </c>
      <c r="D40" s="63">
        <v>0</v>
      </c>
      <c r="E40" s="61"/>
      <c r="F40" s="61"/>
      <c r="G40" s="61"/>
      <c r="H40" s="61"/>
      <c r="I40" s="61"/>
    </row>
    <row r="41" spans="1:9">
      <c r="A41" s="53" t="s">
        <v>12</v>
      </c>
      <c r="B41" s="54" t="s">
        <v>147</v>
      </c>
      <c r="C41" s="51" t="s">
        <v>21</v>
      </c>
      <c r="D41" s="63">
        <f>SUM(D42:D46)</f>
        <v>65.27</v>
      </c>
    </row>
    <row r="42" spans="1:9">
      <c r="A42" s="53" t="s">
        <v>65</v>
      </c>
      <c r="B42" s="55" t="s">
        <v>66</v>
      </c>
      <c r="C42" s="51" t="s">
        <v>21</v>
      </c>
      <c r="D42" s="63"/>
    </row>
    <row r="43" spans="1:9">
      <c r="A43" s="53" t="s">
        <v>67</v>
      </c>
      <c r="B43" s="55" t="s">
        <v>68</v>
      </c>
      <c r="C43" s="51" t="s">
        <v>21</v>
      </c>
      <c r="D43" s="63"/>
    </row>
    <row r="44" spans="1:9">
      <c r="A44" s="53" t="s">
        <v>69</v>
      </c>
      <c r="B44" s="55" t="s">
        <v>70</v>
      </c>
      <c r="C44" s="51" t="s">
        <v>21</v>
      </c>
      <c r="D44" s="63"/>
    </row>
    <row r="45" spans="1:9">
      <c r="A45" s="53" t="s">
        <v>71</v>
      </c>
      <c r="B45" s="54" t="s">
        <v>72</v>
      </c>
      <c r="C45" s="51" t="s">
        <v>21</v>
      </c>
      <c r="D45" s="63"/>
    </row>
    <row r="46" spans="1:9">
      <c r="A46" s="53" t="s">
        <v>73</v>
      </c>
      <c r="B46" s="55" t="s">
        <v>74</v>
      </c>
      <c r="C46" s="51" t="s">
        <v>21</v>
      </c>
      <c r="D46" s="64">
        <f>D39*0.02</f>
        <v>65.27</v>
      </c>
    </row>
    <row r="47" spans="1:9" ht="25.5">
      <c r="A47" s="53" t="s">
        <v>13</v>
      </c>
      <c r="B47" s="54" t="s">
        <v>96</v>
      </c>
      <c r="C47" s="51" t="s">
        <v>21</v>
      </c>
      <c r="D47" s="63">
        <f>D39+D41</f>
        <v>3328.99</v>
      </c>
    </row>
    <row r="48" spans="1:9" ht="25.5">
      <c r="A48" s="53" t="s">
        <v>14</v>
      </c>
      <c r="B48" s="56" t="s">
        <v>148</v>
      </c>
      <c r="C48" s="51" t="s">
        <v>81</v>
      </c>
      <c r="D48" s="66">
        <v>268.94</v>
      </c>
    </row>
    <row r="49" spans="1:6" ht="25.5">
      <c r="A49" s="53" t="s">
        <v>15</v>
      </c>
      <c r="B49" s="59" t="s">
        <v>97</v>
      </c>
      <c r="C49" s="51" t="s">
        <v>87</v>
      </c>
      <c r="D49" s="64">
        <v>12779.59</v>
      </c>
      <c r="E49" s="61" t="s">
        <v>98</v>
      </c>
      <c r="F49" s="61"/>
    </row>
    <row r="50" spans="1:6" ht="25.5">
      <c r="A50" s="53" t="s">
        <v>16</v>
      </c>
      <c r="B50" s="54" t="s">
        <v>101</v>
      </c>
      <c r="C50" s="51" t="s">
        <v>87</v>
      </c>
      <c r="D50" s="64">
        <v>401.66</v>
      </c>
      <c r="E50" s="62" t="s">
        <v>102</v>
      </c>
      <c r="F50" s="61"/>
    </row>
    <row r="51" spans="1:6">
      <c r="A51" s="53" t="s">
        <v>17</v>
      </c>
      <c r="B51" s="54" t="s">
        <v>164</v>
      </c>
      <c r="C51" s="51" t="s">
        <v>87</v>
      </c>
      <c r="D51" s="64">
        <v>12442.82</v>
      </c>
      <c r="E51" s="62" t="s">
        <v>103</v>
      </c>
      <c r="F51" s="61"/>
    </row>
    <row r="54" spans="1:6">
      <c r="A54" s="48" t="s">
        <v>157</v>
      </c>
    </row>
    <row r="56" spans="1:6">
      <c r="A56" s="48" t="s">
        <v>158</v>
      </c>
    </row>
  </sheetData>
  <mergeCells count="7">
    <mergeCell ref="D12:D13"/>
    <mergeCell ref="A2:X2"/>
    <mergeCell ref="A3:X3"/>
    <mergeCell ref="A4:X4"/>
    <mergeCell ref="A12:A13"/>
    <mergeCell ref="B12:B13"/>
    <mergeCell ref="C12:C13"/>
  </mergeCells>
  <phoneticPr fontId="2" type="noConversion"/>
  <pageMargins left="0.75" right="0.75" top="1" bottom="1" header="0.5" footer="0.5"/>
  <pageSetup paperSize="9" scale="79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56"/>
  <sheetViews>
    <sheetView tabSelected="1" workbookViewId="0">
      <selection activeCell="A4" sqref="A4:X4"/>
    </sheetView>
  </sheetViews>
  <sheetFormatPr defaultRowHeight="12.75"/>
  <cols>
    <col min="1" max="1" width="6.140625" style="17" customWidth="1"/>
    <col min="2" max="2" width="31.42578125" style="17" customWidth="1"/>
    <col min="3" max="3" width="8.85546875" style="17" customWidth="1"/>
    <col min="4" max="4" width="12.42578125" style="17" customWidth="1"/>
    <col min="5" max="16384" width="9.140625" style="17"/>
  </cols>
  <sheetData>
    <row r="1" spans="1:24" ht="15">
      <c r="A1" s="25"/>
      <c r="E1" s="1" t="s">
        <v>142</v>
      </c>
    </row>
    <row r="2" spans="1:24">
      <c r="A2" s="92" t="s">
        <v>155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>
      <c r="A3" s="69" t="s">
        <v>156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>
      <c r="A4" s="69" t="s">
        <v>169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5.75">
      <c r="A5" s="38" t="s">
        <v>112</v>
      </c>
      <c r="B5" s="39"/>
      <c r="C5" s="39"/>
    </row>
    <row r="6" spans="1:24" ht="15.75">
      <c r="A6" s="38" t="s">
        <v>107</v>
      </c>
      <c r="B6" s="39"/>
      <c r="C6" s="39"/>
    </row>
    <row r="8" spans="1:24" ht="15">
      <c r="A8" s="26" t="s">
        <v>110</v>
      </c>
    </row>
    <row r="10" spans="1:24" ht="12.75" customHeight="1">
      <c r="A10" s="93" t="s">
        <v>1</v>
      </c>
      <c r="B10" s="93" t="s">
        <v>2</v>
      </c>
      <c r="C10" s="95" t="s">
        <v>3</v>
      </c>
      <c r="D10" s="74" t="s">
        <v>159</v>
      </c>
    </row>
    <row r="11" spans="1:24" ht="30.75" customHeight="1">
      <c r="A11" s="94"/>
      <c r="B11" s="94"/>
      <c r="C11" s="96"/>
      <c r="D11" s="75"/>
    </row>
    <row r="12" spans="1:24">
      <c r="A12" s="28" t="s">
        <v>5</v>
      </c>
      <c r="B12" s="29" t="s">
        <v>20</v>
      </c>
      <c r="C12" s="28" t="s">
        <v>21</v>
      </c>
      <c r="D12" s="68">
        <f>D13+D14+D15+D19</f>
        <v>490.66</v>
      </c>
    </row>
    <row r="13" spans="1:24">
      <c r="A13" s="28" t="s">
        <v>22</v>
      </c>
      <c r="B13" s="28" t="s">
        <v>108</v>
      </c>
      <c r="C13" s="28" t="s">
        <v>21</v>
      </c>
      <c r="D13" s="63">
        <v>2.99</v>
      </c>
    </row>
    <row r="14" spans="1:24">
      <c r="A14" s="28" t="s">
        <v>34</v>
      </c>
      <c r="B14" s="28" t="s">
        <v>35</v>
      </c>
      <c r="C14" s="28" t="s">
        <v>21</v>
      </c>
      <c r="D14" s="63">
        <v>320.55</v>
      </c>
    </row>
    <row r="15" spans="1:24">
      <c r="A15" s="28" t="s">
        <v>36</v>
      </c>
      <c r="B15" s="28" t="s">
        <v>37</v>
      </c>
      <c r="C15" s="28" t="s">
        <v>21</v>
      </c>
      <c r="D15" s="64">
        <f>D16+D17+D18</f>
        <v>80.11</v>
      </c>
    </row>
    <row r="16" spans="1:24">
      <c r="A16" s="28" t="s">
        <v>38</v>
      </c>
      <c r="B16" s="28" t="s">
        <v>39</v>
      </c>
      <c r="C16" s="28" t="s">
        <v>21</v>
      </c>
      <c r="D16" s="63">
        <v>70.52</v>
      </c>
    </row>
    <row r="17" spans="1:4">
      <c r="A17" s="28" t="s">
        <v>40</v>
      </c>
      <c r="B17" s="28" t="s">
        <v>41</v>
      </c>
      <c r="C17" s="28" t="s">
        <v>21</v>
      </c>
      <c r="D17" s="63">
        <v>2.77</v>
      </c>
    </row>
    <row r="18" spans="1:4">
      <c r="A18" s="28" t="s">
        <v>42</v>
      </c>
      <c r="B18" s="30" t="s">
        <v>43</v>
      </c>
      <c r="C18" s="28" t="s">
        <v>21</v>
      </c>
      <c r="D18" s="63">
        <f>2.79+4.03</f>
        <v>6.82</v>
      </c>
    </row>
    <row r="19" spans="1:4">
      <c r="A19" s="28" t="s">
        <v>44</v>
      </c>
      <c r="B19" s="31" t="s">
        <v>91</v>
      </c>
      <c r="C19" s="28" t="s">
        <v>21</v>
      </c>
      <c r="D19" s="63">
        <v>87.01</v>
      </c>
    </row>
    <row r="20" spans="1:4">
      <c r="A20" s="28" t="s">
        <v>46</v>
      </c>
      <c r="B20" s="30" t="s">
        <v>47</v>
      </c>
      <c r="C20" s="28" t="s">
        <v>21</v>
      </c>
      <c r="D20" s="63">
        <v>62.02</v>
      </c>
    </row>
    <row r="21" spans="1:4">
      <c r="A21" s="28" t="s">
        <v>48</v>
      </c>
      <c r="B21" s="30" t="s">
        <v>39</v>
      </c>
      <c r="C21" s="30" t="s">
        <v>21</v>
      </c>
      <c r="D21" s="63">
        <v>12.92</v>
      </c>
    </row>
    <row r="22" spans="1:4">
      <c r="A22" s="28" t="s">
        <v>49</v>
      </c>
      <c r="B22" s="30" t="s">
        <v>50</v>
      </c>
      <c r="C22" s="30" t="s">
        <v>21</v>
      </c>
      <c r="D22" s="63">
        <f>D19-D20-D21</f>
        <v>12.07</v>
      </c>
    </row>
    <row r="23" spans="1:4">
      <c r="A23" s="28" t="s">
        <v>6</v>
      </c>
      <c r="B23" s="32" t="s">
        <v>51</v>
      </c>
      <c r="C23" s="30" t="s">
        <v>21</v>
      </c>
      <c r="D23" s="63">
        <v>51.02</v>
      </c>
    </row>
    <row r="24" spans="1:4">
      <c r="A24" s="28" t="s">
        <v>52</v>
      </c>
      <c r="B24" s="30" t="s">
        <v>47</v>
      </c>
      <c r="C24" s="30" t="s">
        <v>21</v>
      </c>
      <c r="D24" s="63">
        <v>37.22</v>
      </c>
    </row>
    <row r="25" spans="1:4">
      <c r="A25" s="28" t="s">
        <v>53</v>
      </c>
      <c r="B25" s="30" t="s">
        <v>39</v>
      </c>
      <c r="C25" s="30" t="s">
        <v>21</v>
      </c>
      <c r="D25" s="63">
        <v>7.51</v>
      </c>
    </row>
    <row r="26" spans="1:4">
      <c r="A26" s="28" t="s">
        <v>54</v>
      </c>
      <c r="B26" s="30" t="s">
        <v>50</v>
      </c>
      <c r="C26" s="30" t="s">
        <v>21</v>
      </c>
      <c r="D26" s="63">
        <f>D23-D24-D25</f>
        <v>6.29</v>
      </c>
    </row>
    <row r="27" spans="1:4">
      <c r="A27" s="28" t="s">
        <v>7</v>
      </c>
      <c r="B27" s="30" t="s">
        <v>55</v>
      </c>
      <c r="C27" s="30" t="s">
        <v>21</v>
      </c>
      <c r="D27" s="63"/>
    </row>
    <row r="28" spans="1:4">
      <c r="A28" s="28" t="s">
        <v>56</v>
      </c>
      <c r="B28" s="30" t="s">
        <v>47</v>
      </c>
      <c r="C28" s="30" t="s">
        <v>21</v>
      </c>
      <c r="D28" s="63"/>
    </row>
    <row r="29" spans="1:4">
      <c r="A29" s="28" t="s">
        <v>57</v>
      </c>
      <c r="B29" s="30" t="s">
        <v>39</v>
      </c>
      <c r="C29" s="30" t="s">
        <v>21</v>
      </c>
      <c r="D29" s="63"/>
    </row>
    <row r="30" spans="1:4">
      <c r="A30" s="28" t="s">
        <v>58</v>
      </c>
      <c r="B30" s="30" t="s">
        <v>93</v>
      </c>
      <c r="C30" s="30" t="s">
        <v>21</v>
      </c>
      <c r="D30" s="63"/>
    </row>
    <row r="31" spans="1:4">
      <c r="A31" s="28" t="s">
        <v>8</v>
      </c>
      <c r="B31" s="30" t="s">
        <v>94</v>
      </c>
      <c r="C31" s="30" t="s">
        <v>21</v>
      </c>
      <c r="D31" s="63"/>
    </row>
    <row r="32" spans="1:4">
      <c r="A32" s="28" t="s">
        <v>9</v>
      </c>
      <c r="B32" s="30" t="s">
        <v>60</v>
      </c>
      <c r="C32" s="30" t="s">
        <v>21</v>
      </c>
      <c r="D32" s="63"/>
    </row>
    <row r="33" spans="1:4">
      <c r="A33" s="33" t="s">
        <v>10</v>
      </c>
      <c r="B33" s="30" t="s">
        <v>95</v>
      </c>
      <c r="C33" s="30" t="s">
        <v>21</v>
      </c>
      <c r="D33" s="64">
        <f>D12+D23</f>
        <v>541.67999999999995</v>
      </c>
    </row>
    <row r="34" spans="1:4">
      <c r="A34" s="33" t="s">
        <v>11</v>
      </c>
      <c r="B34" s="30" t="s">
        <v>62</v>
      </c>
      <c r="C34" s="30" t="s">
        <v>21</v>
      </c>
      <c r="D34" s="63"/>
    </row>
    <row r="35" spans="1:4" ht="24">
      <c r="A35" s="33" t="s">
        <v>12</v>
      </c>
      <c r="B35" s="34" t="s">
        <v>150</v>
      </c>
      <c r="C35" s="30" t="s">
        <v>21</v>
      </c>
      <c r="D35" s="64">
        <f>SUM(D36:D40)</f>
        <v>10.83</v>
      </c>
    </row>
    <row r="36" spans="1:4">
      <c r="A36" s="28" t="s">
        <v>65</v>
      </c>
      <c r="B36" s="30" t="s">
        <v>66</v>
      </c>
      <c r="C36" s="30" t="s">
        <v>21</v>
      </c>
      <c r="D36" s="58"/>
    </row>
    <row r="37" spans="1:4">
      <c r="A37" s="28" t="s">
        <v>67</v>
      </c>
      <c r="B37" s="30" t="s">
        <v>68</v>
      </c>
      <c r="C37" s="30" t="s">
        <v>21</v>
      </c>
      <c r="D37" s="58"/>
    </row>
    <row r="38" spans="1:4">
      <c r="A38" s="35" t="s">
        <v>69</v>
      </c>
      <c r="B38" s="36" t="s">
        <v>70</v>
      </c>
      <c r="C38" s="30" t="s">
        <v>21</v>
      </c>
      <c r="D38" s="58"/>
    </row>
    <row r="39" spans="1:4" ht="24">
      <c r="A39" s="35" t="s">
        <v>71</v>
      </c>
      <c r="B39" s="34" t="s">
        <v>72</v>
      </c>
      <c r="C39" s="30" t="s">
        <v>21</v>
      </c>
      <c r="D39" s="58"/>
    </row>
    <row r="40" spans="1:4">
      <c r="A40" s="35" t="s">
        <v>73</v>
      </c>
      <c r="B40" s="36" t="s">
        <v>74</v>
      </c>
      <c r="C40" s="30" t="s">
        <v>21</v>
      </c>
      <c r="D40" s="64">
        <f>D33*0.02</f>
        <v>10.83</v>
      </c>
    </row>
    <row r="41" spans="1:4" ht="24">
      <c r="A41" s="35" t="s">
        <v>13</v>
      </c>
      <c r="B41" s="34" t="s">
        <v>109</v>
      </c>
      <c r="C41" s="30" t="s">
        <v>21</v>
      </c>
      <c r="D41" s="64">
        <f>D33+D35</f>
        <v>552.51</v>
      </c>
    </row>
    <row r="42" spans="1:4" ht="24">
      <c r="A42" s="35" t="s">
        <v>14</v>
      </c>
      <c r="B42" s="31" t="s">
        <v>151</v>
      </c>
      <c r="C42" s="30" t="s">
        <v>81</v>
      </c>
      <c r="D42" s="66">
        <v>44.64</v>
      </c>
    </row>
    <row r="43" spans="1:4" ht="24">
      <c r="A43" s="35" t="s">
        <v>15</v>
      </c>
      <c r="B43" s="27" t="s">
        <v>165</v>
      </c>
      <c r="C43" s="35" t="s">
        <v>87</v>
      </c>
      <c r="D43" s="63">
        <f>D44+D46+D47</f>
        <v>12377.93</v>
      </c>
    </row>
    <row r="44" spans="1:4" hidden="1">
      <c r="A44" s="35" t="s">
        <v>99</v>
      </c>
      <c r="B44" s="36" t="s">
        <v>104</v>
      </c>
      <c r="C44" s="35" t="s">
        <v>87</v>
      </c>
      <c r="D44" s="40">
        <f>[1]дод3!G64</f>
        <v>450.14</v>
      </c>
    </row>
    <row r="45" spans="1:4" hidden="1">
      <c r="A45" s="35" t="s">
        <v>100</v>
      </c>
      <c r="B45" s="36" t="s">
        <v>105</v>
      </c>
      <c r="C45" s="35" t="s">
        <v>87</v>
      </c>
      <c r="D45" s="11"/>
    </row>
    <row r="46" spans="1:4" hidden="1">
      <c r="A46" s="35" t="s">
        <v>152</v>
      </c>
      <c r="B46" s="36" t="s">
        <v>149</v>
      </c>
      <c r="C46" s="35" t="s">
        <v>87</v>
      </c>
      <c r="D46" s="11">
        <f>[1]дод3!G66</f>
        <v>11371.65</v>
      </c>
    </row>
    <row r="47" spans="1:4" hidden="1">
      <c r="A47" s="35" t="s">
        <v>153</v>
      </c>
      <c r="B47" s="36" t="s">
        <v>106</v>
      </c>
      <c r="C47" s="35" t="s">
        <v>87</v>
      </c>
      <c r="D47" s="11">
        <f>[1]дод3!G67</f>
        <v>556.14</v>
      </c>
    </row>
    <row r="49" spans="1:2">
      <c r="A49" s="37"/>
    </row>
    <row r="50" spans="1:2">
      <c r="A50" s="37"/>
    </row>
    <row r="51" spans="1:2">
      <c r="A51" s="1" t="s">
        <v>157</v>
      </c>
      <c r="B51" s="1"/>
    </row>
    <row r="52" spans="1:2">
      <c r="A52" s="1"/>
      <c r="B52" s="1"/>
    </row>
    <row r="53" spans="1:2">
      <c r="A53" s="1" t="s">
        <v>158</v>
      </c>
      <c r="B53" s="1"/>
    </row>
    <row r="54" spans="1:2">
      <c r="A54" s="37"/>
    </row>
    <row r="56" spans="1:2">
      <c r="A56" s="37"/>
    </row>
  </sheetData>
  <mergeCells count="7">
    <mergeCell ref="D10:D11"/>
    <mergeCell ref="A2:X2"/>
    <mergeCell ref="A3:X3"/>
    <mergeCell ref="A4:X4"/>
    <mergeCell ref="A10:A11"/>
    <mergeCell ref="B10:B11"/>
    <mergeCell ref="C10:C11"/>
  </mergeCells>
  <phoneticPr fontId="2" type="noConversion"/>
  <pageMargins left="0.75" right="0.75" top="1" bottom="1" header="0.5" footer="0.5"/>
  <pageSetup paperSize="9" scale="99" orientation="portrait" verticalDpi="0" r:id="rId1"/>
  <headerFooter alignWithMargins="0"/>
  <colBreaks count="2" manualBreakCount="2">
    <brk id="7" max="52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додаток3</vt:lpstr>
      <vt:lpstr>додат4</vt:lpstr>
      <vt:lpstr>додаток5</vt:lpstr>
      <vt:lpstr>додаток6</vt:lpstr>
      <vt:lpstr>додаток3!Область_печати</vt:lpstr>
      <vt:lpstr>додаток5!Область_печати</vt:lpstr>
      <vt:lpstr>додаток6!Область_печати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2020-08-18T16:34:49Z</cp:lastPrinted>
  <dcterms:created xsi:type="dcterms:W3CDTF">1996-10-08T23:32:33Z</dcterms:created>
  <dcterms:modified xsi:type="dcterms:W3CDTF">2020-08-31T12:09:46Z</dcterms:modified>
</cp:coreProperties>
</file>