
<file path=[Content_Types].xml><?xml version="1.0" encoding="utf-8"?>
<Types xmlns="http://schemas.openxmlformats.org/package/2006/content-types"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  <Default Extension="bin" ContentType="application/vnd.openxmlformats-officedocument.spreadsheetml.printerSettings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/>
  <bookViews>
    <workbookView xWindow="-105" yWindow="-105" windowWidth="20730" windowHeight="11760"/>
  </bookViews>
  <sheets>
    <sheet name="Додаток 1 Фін.план" sheetId="6" r:id="rId1"/>
    <sheet name="Інормація до фін. плану 1.1" sheetId="9" r:id="rId2"/>
    <sheet name="Інформація до фінплану 1.2" sheetId="10" r:id="rId3"/>
    <sheet name="Додато2 Звіт до фін плану" sheetId="7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</externalReferences>
  <definedNames>
    <definedName name="__123Graph_XGRAPH3" hidden="1">[1]GDP!#REF!</definedName>
    <definedName name="aa" localSheetId="1">'[2]1993'!$1:$3,'[2]1993'!$A:$A</definedName>
    <definedName name="aa">'[2]1993'!$1:$3,'[2]1993'!$A:$A</definedName>
    <definedName name="ad">'[3]МТР Газ України'!$B$1</definedName>
    <definedName name="as">'[4]МТР Газ України'!$B$1</definedName>
    <definedName name="asdf">[5]Inform!$E$6</definedName>
    <definedName name="asdfg">[5]Inform!$F$2</definedName>
    <definedName name="BuiltIn_Print_Area___1___1">#REF!</definedName>
    <definedName name="ClDate">[6]Inform!$E$6</definedName>
    <definedName name="ClDate_21">[7]Inform!$E$6</definedName>
    <definedName name="ClDate_25">[7]Inform!$E$6</definedName>
    <definedName name="ClDate_6">[8]Inform!$E$6</definedName>
    <definedName name="CompName">[6]Inform!$F$2</definedName>
    <definedName name="CompName_21">[7]Inform!$F$2</definedName>
    <definedName name="CompName_25">[7]Inform!$F$2</definedName>
    <definedName name="CompName_6">[8]Inform!$F$2</definedName>
    <definedName name="CompNameE">[6]Inform!$G$2</definedName>
    <definedName name="CompNameE_21">[7]Inform!$G$2</definedName>
    <definedName name="CompNameE_25">[7]Inform!$G$2</definedName>
    <definedName name="CompNameE_6">[8]Inform!$G$2</definedName>
    <definedName name="Cost_Category_National_ID">#REF!</definedName>
    <definedName name="Cе511">#REF!</definedName>
    <definedName name="d">'[9]МТР Газ України'!$B$4</definedName>
    <definedName name="dCPIb">[10]попер_роз!#REF!</definedName>
    <definedName name="dPPIb">[10]попер_роз!#REF!</definedName>
    <definedName name="ds">'[11]7  Інші витрати'!#REF!</definedName>
    <definedName name="Fact_Type_ID">#REF!</definedName>
    <definedName name="G">'[12]МТР Газ України'!$B$1</definedName>
    <definedName name="ij1sssss">'[13]7  Інші витрати'!#REF!</definedName>
    <definedName name="LastItem">[14]Лист1!$A$1</definedName>
    <definedName name="Load">'[15]МТР Газ України'!$B$4</definedName>
    <definedName name="Load_ID">'[16]МТР Газ України'!$B$4</definedName>
    <definedName name="Load_ID_10">'[17]7  Інші витрати'!#REF!</definedName>
    <definedName name="Load_ID_11">'[18]МТР Газ України'!$B$4</definedName>
    <definedName name="Load_ID_12">'[18]МТР Газ України'!$B$4</definedName>
    <definedName name="Load_ID_13">'[18]МТР Газ України'!$B$4</definedName>
    <definedName name="Load_ID_14">'[18]МТР Газ України'!$B$4</definedName>
    <definedName name="Load_ID_15">'[18]МТР Газ України'!$B$4</definedName>
    <definedName name="Load_ID_16">'[18]МТР Газ України'!$B$4</definedName>
    <definedName name="Load_ID_17">'[18]МТР Газ України'!$B$4</definedName>
    <definedName name="Load_ID_18">'[19]МТР Газ України'!$B$4</definedName>
    <definedName name="Load_ID_19">'[20]МТР Газ України'!$B$4</definedName>
    <definedName name="Load_ID_20">'[19]МТР Газ України'!$B$4</definedName>
    <definedName name="Load_ID_200">'[15]МТР Газ України'!$B$4</definedName>
    <definedName name="Load_ID_21">'[21]МТР Газ України'!$B$4</definedName>
    <definedName name="Load_ID_23">'[20]МТР Газ України'!$B$4</definedName>
    <definedName name="Load_ID_25">'[21]МТР Газ України'!$B$4</definedName>
    <definedName name="Load_ID_542">'[22]МТР Газ України'!$B$4</definedName>
    <definedName name="Load_ID_6">'[18]МТР Газ України'!$B$4</definedName>
    <definedName name="OpDate">[6]Inform!$E$5</definedName>
    <definedName name="OpDate_21">[7]Inform!$E$5</definedName>
    <definedName name="OpDate_25">[7]Inform!$E$5</definedName>
    <definedName name="OpDate_6">[8]Inform!$E$5</definedName>
    <definedName name="QR">[23]Inform!$E$5</definedName>
    <definedName name="qw">[5]Inform!$E$5</definedName>
    <definedName name="qwert">[5]Inform!$G$2</definedName>
    <definedName name="qwerty">'[4]МТР Газ України'!$B$4</definedName>
    <definedName name="ShowFil">[14]!ShowFil</definedName>
    <definedName name="SU_ID">#REF!</definedName>
    <definedName name="Time_ID">'[16]МТР Газ України'!$B$1</definedName>
    <definedName name="Time_ID_10">'[17]7  Інші витрати'!#REF!</definedName>
    <definedName name="Time_ID_11">'[18]МТР Газ України'!$B$1</definedName>
    <definedName name="Time_ID_12">'[18]МТР Газ України'!$B$1</definedName>
    <definedName name="Time_ID_13">'[18]МТР Газ України'!$B$1</definedName>
    <definedName name="Time_ID_14">'[18]МТР Газ України'!$B$1</definedName>
    <definedName name="Time_ID_15">'[18]МТР Газ України'!$B$1</definedName>
    <definedName name="Time_ID_16">'[18]МТР Газ України'!$B$1</definedName>
    <definedName name="Time_ID_17">'[18]МТР Газ України'!$B$1</definedName>
    <definedName name="Time_ID_18">'[19]МТР Газ України'!$B$1</definedName>
    <definedName name="Time_ID_19">'[20]МТР Газ України'!$B$1</definedName>
    <definedName name="Time_ID_20">'[19]МТР Газ України'!$B$1</definedName>
    <definedName name="Time_ID_21">'[21]МТР Газ України'!$B$1</definedName>
    <definedName name="Time_ID_23">'[20]МТР Газ України'!$B$1</definedName>
    <definedName name="Time_ID_25">'[21]МТР Газ України'!$B$1</definedName>
    <definedName name="Time_ID_6">'[18]МТР Газ України'!$B$1</definedName>
    <definedName name="Time_ID0">'[16]МТР Газ України'!$F$1</definedName>
    <definedName name="Time_ID0_10">'[17]7  Інші витрати'!#REF!</definedName>
    <definedName name="Time_ID0_11">'[18]МТР Газ України'!$F$1</definedName>
    <definedName name="Time_ID0_12">'[18]МТР Газ України'!$F$1</definedName>
    <definedName name="Time_ID0_13">'[18]МТР Газ України'!$F$1</definedName>
    <definedName name="Time_ID0_14">'[18]МТР Газ України'!$F$1</definedName>
    <definedName name="Time_ID0_15">'[18]МТР Газ України'!$F$1</definedName>
    <definedName name="Time_ID0_16">'[18]МТР Газ України'!$F$1</definedName>
    <definedName name="Time_ID0_17">'[18]МТР Газ України'!$F$1</definedName>
    <definedName name="Time_ID0_18">'[19]МТР Газ України'!$F$1</definedName>
    <definedName name="Time_ID0_19">'[20]МТР Газ України'!$F$1</definedName>
    <definedName name="Time_ID0_20">'[19]МТР Газ України'!$F$1</definedName>
    <definedName name="Time_ID0_21">'[21]МТР Газ України'!$F$1</definedName>
    <definedName name="Time_ID0_23">'[20]МТР Газ України'!$F$1</definedName>
    <definedName name="Time_ID0_25">'[21]МТР Газ України'!$F$1</definedName>
    <definedName name="Time_ID0_6">'[18]МТР Газ України'!$F$1</definedName>
    <definedName name="ttttttt">#REF!</definedName>
    <definedName name="Unit">[6]Inform!$E$38</definedName>
    <definedName name="Unit_21">[7]Inform!$E$38</definedName>
    <definedName name="Unit_25">[7]Inform!$E$38</definedName>
    <definedName name="Unit_6">[8]Inform!$E$38</definedName>
    <definedName name="WQER">'[24]МТР Газ України'!$B$4</definedName>
    <definedName name="wr">'[24]МТР Газ України'!$B$4</definedName>
    <definedName name="yyyy">#REF!</definedName>
    <definedName name="zx">'[4]МТР Газ України'!$F$1</definedName>
    <definedName name="zxc">[5]Inform!$E$38</definedName>
    <definedName name="а">'[13]7  Інші витрати'!#REF!</definedName>
    <definedName name="ав">#REF!</definedName>
    <definedName name="аен">'[24]МТР Газ України'!$B$4</definedName>
    <definedName name="_xlnm.Database">'[25]Ener '!$A$1:$G$2645</definedName>
    <definedName name="в">'[26]МТР Газ України'!$F$1</definedName>
    <definedName name="ватт">'[27]БАЗА  '!#REF!</definedName>
    <definedName name="Д">'[15]МТР Газ України'!$B$4</definedName>
    <definedName name="е">#REF!</definedName>
    <definedName name="є">#REF!</definedName>
    <definedName name="Заголовки_для_печати_МИ" localSheetId="1">'[28]1993'!$1:$3,'[28]1993'!$A:$A</definedName>
    <definedName name="Заголовки_для_печати_МИ">'[28]1993'!$1:$3,'[28]1993'!$A:$A</definedName>
    <definedName name="йуц">#REF!</definedName>
    <definedName name="йцу">#REF!</definedName>
    <definedName name="йцуйй">#REF!</definedName>
    <definedName name="йцукц">'[29]7  Інші витрати'!#REF!</definedName>
    <definedName name="і">[30]Inform!$F$2</definedName>
    <definedName name="ів">#REF!</definedName>
    <definedName name="ів___0">#REF!</definedName>
    <definedName name="ів_22">#REF!</definedName>
    <definedName name="ів_26">#REF!</definedName>
    <definedName name="іваіа">'[29]7  Інші витрати'!#REF!</definedName>
    <definedName name="іваф">#REF!</definedName>
    <definedName name="івів">'[12]МТР Газ України'!$B$1</definedName>
    <definedName name="іцу">[23]Inform!$G$2</definedName>
    <definedName name="КЕ">#REF!</definedName>
    <definedName name="КЕ___0">#REF!</definedName>
    <definedName name="КЕ_22">#REF!</definedName>
    <definedName name="КЕ_26">#REF!</definedName>
    <definedName name="кен">#REF!</definedName>
    <definedName name="л">#REF!</definedName>
    <definedName name="_xlnm.Print_Area" localSheetId="0">'Додаток 1 Фін.план'!$A$1:$I$127</definedName>
    <definedName name="_xlnm.Print_Area" localSheetId="1">'Інормація до фін. плану 1.1'!$A$1:$M$34</definedName>
    <definedName name="п">'[13]7  Інші витрати'!#REF!</definedName>
    <definedName name="пдв">'[15]МТР Газ України'!$B$4</definedName>
    <definedName name="пдв_утг">'[15]МТР Газ України'!$F$1</definedName>
    <definedName name="План">#REF!</definedName>
    <definedName name="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.">#REF!</definedName>
    <definedName name="ппп">[31]Inform!$E$6</definedName>
    <definedName name="р">#REF!</definedName>
    <definedName name="т">[32]Inform!$E$6</definedName>
    <definedName name="тариф">[33]Inform!$G$2</definedName>
    <definedName name="уйцукйцуйу">#REF!</definedName>
    <definedName name="уке">[34]Inform!$G$2</definedName>
    <definedName name="УТГ">'[15]МТР Газ України'!$B$4</definedName>
    <definedName name="фів">'[24]МТР Газ України'!$B$4</definedName>
    <definedName name="фіваіф">'[29]7  Інші витрати'!#REF!</definedName>
    <definedName name="фф">'[26]МТР Газ України'!$F$1</definedName>
    <definedName name="ц">'[13]7  Інші витрати'!#REF!</definedName>
    <definedName name="ччч">'[35]БАЗА  '!#REF!</definedName>
    <definedName name="ш">#REF!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0" i="6"/>
  <c r="F25"/>
  <c r="F24" s="1"/>
  <c r="F85" s="1"/>
  <c r="G29"/>
  <c r="H29"/>
  <c r="I29"/>
  <c r="F29"/>
  <c r="E29" s="1"/>
  <c r="G25"/>
  <c r="H25"/>
  <c r="I25"/>
  <c r="F90"/>
  <c r="E27"/>
  <c r="E46"/>
  <c r="E68"/>
  <c r="E70"/>
  <c r="E71"/>
  <c r="E72"/>
  <c r="E73"/>
  <c r="E81"/>
  <c r="E82"/>
  <c r="E83"/>
  <c r="E84"/>
  <c r="E67"/>
  <c r="E89"/>
  <c r="E92"/>
  <c r="E94"/>
  <c r="E95"/>
  <c r="E97"/>
  <c r="H90"/>
  <c r="G90"/>
  <c r="E90" s="1"/>
  <c r="L19" i="10"/>
  <c r="L20"/>
  <c r="F93" i="6"/>
  <c r="E93" s="1"/>
  <c r="F120"/>
  <c r="F96"/>
  <c r="E96" s="1"/>
  <c r="I28"/>
  <c r="H28"/>
  <c r="AC8" i="10"/>
  <c r="AC9"/>
  <c r="AC7"/>
  <c r="Z8"/>
  <c r="Z9"/>
  <c r="Z7"/>
  <c r="D120" i="6"/>
  <c r="E120" s="1"/>
  <c r="J11" i="9"/>
  <c r="L12"/>
  <c r="J12"/>
  <c r="J13"/>
  <c r="J14"/>
  <c r="J15"/>
  <c r="J16"/>
  <c r="D69" i="6"/>
  <c r="D29"/>
  <c r="D40"/>
  <c r="C28"/>
  <c r="C93"/>
  <c r="G54"/>
  <c r="H54"/>
  <c r="I54"/>
  <c r="F54"/>
  <c r="C49"/>
  <c r="C48"/>
  <c r="C47"/>
  <c r="C41"/>
  <c r="C40" s="1"/>
  <c r="C39"/>
  <c r="C38"/>
  <c r="E25" l="1"/>
  <c r="J10" i="9"/>
  <c r="F69" i="6"/>
  <c r="G69"/>
  <c r="H69"/>
  <c r="I69"/>
  <c r="C69"/>
  <c r="C68"/>
  <c r="C67"/>
  <c r="E28"/>
  <c r="G76"/>
  <c r="I80"/>
  <c r="I78"/>
  <c r="I76"/>
  <c r="I77"/>
  <c r="I75"/>
  <c r="H80"/>
  <c r="H78"/>
  <c r="H77"/>
  <c r="H76"/>
  <c r="G80"/>
  <c r="G79"/>
  <c r="E79" s="1"/>
  <c r="G78"/>
  <c r="G77"/>
  <c r="G75"/>
  <c r="F80"/>
  <c r="F78"/>
  <c r="E78" s="1"/>
  <c r="F77"/>
  <c r="E77" s="1"/>
  <c r="F76"/>
  <c r="E76" s="1"/>
  <c r="F75"/>
  <c r="E75" s="1"/>
  <c r="D74"/>
  <c r="D66" s="1"/>
  <c r="C74"/>
  <c r="E107"/>
  <c r="D37"/>
  <c r="C56"/>
  <c r="E69" l="1"/>
  <c r="E80"/>
  <c r="H74"/>
  <c r="H66" s="1"/>
  <c r="I74"/>
  <c r="I66" s="1"/>
  <c r="C66"/>
  <c r="G74"/>
  <c r="G66" s="1"/>
  <c r="F74"/>
  <c r="D14" i="9"/>
  <c r="L14" s="1"/>
  <c r="D11"/>
  <c r="L11" s="1"/>
  <c r="D13"/>
  <c r="L13" s="1"/>
  <c r="D16"/>
  <c r="L16" s="1"/>
  <c r="D15"/>
  <c r="L15" s="1"/>
  <c r="F66" i="6" l="1"/>
  <c r="E74"/>
  <c r="E66" s="1"/>
  <c r="D10" i="9"/>
  <c r="F10"/>
  <c r="H23"/>
  <c r="H22"/>
  <c r="H21"/>
  <c r="H20"/>
  <c r="L22" l="1"/>
  <c r="L29" s="1"/>
  <c r="F23"/>
  <c r="J23" s="1"/>
  <c r="F22"/>
  <c r="J22" s="1"/>
  <c r="F21"/>
  <c r="J21" s="1"/>
  <c r="F20"/>
  <c r="J20" s="1"/>
  <c r="F19"/>
  <c r="J19" s="1"/>
  <c r="F18"/>
  <c r="J18" s="1"/>
  <c r="J25" s="1"/>
  <c r="D23"/>
  <c r="L23" s="1"/>
  <c r="L30" s="1"/>
  <c r="D21"/>
  <c r="L21" s="1"/>
  <c r="L28" s="1"/>
  <c r="D20"/>
  <c r="L20" s="1"/>
  <c r="L27" s="1"/>
  <c r="D19"/>
  <c r="L19" s="1"/>
  <c r="L26" s="1"/>
  <c r="D18"/>
  <c r="L18" s="1"/>
  <c r="I34" i="7" l="1"/>
  <c r="I33"/>
  <c r="I32"/>
  <c r="I31"/>
  <c r="I30"/>
  <c r="I29"/>
  <c r="E34"/>
  <c r="E33"/>
  <c r="E32"/>
  <c r="E31"/>
  <c r="E30"/>
  <c r="E29"/>
  <c r="I38"/>
  <c r="I39"/>
  <c r="I40"/>
  <c r="I41"/>
  <c r="I42"/>
  <c r="E38"/>
  <c r="E39"/>
  <c r="E40"/>
  <c r="E41"/>
  <c r="E42"/>
  <c r="E37"/>
  <c r="F56" i="6"/>
  <c r="G49"/>
  <c r="H49"/>
  <c r="I49"/>
  <c r="F49"/>
  <c r="F37" s="1"/>
  <c r="G40"/>
  <c r="H40"/>
  <c r="I40"/>
  <c r="E43"/>
  <c r="E44"/>
  <c r="E45"/>
  <c r="E50"/>
  <c r="E51"/>
  <c r="E52"/>
  <c r="E53"/>
  <c r="E54"/>
  <c r="E41"/>
  <c r="E42"/>
  <c r="H16" i="7"/>
  <c r="G16"/>
  <c r="D16"/>
  <c r="C16"/>
  <c r="I21" i="10"/>
  <c r="J21"/>
  <c r="K21"/>
  <c r="M21"/>
  <c r="N21"/>
  <c r="O21"/>
  <c r="P21"/>
  <c r="R21"/>
  <c r="S21"/>
  <c r="T21"/>
  <c r="U21"/>
  <c r="W21"/>
  <c r="X21"/>
  <c r="Y21"/>
  <c r="Z21"/>
  <c r="H21"/>
  <c r="S35"/>
  <c r="Q35"/>
  <c r="O35"/>
  <c r="K35"/>
  <c r="I35"/>
  <c r="G35"/>
  <c r="E35"/>
  <c r="AE20"/>
  <c r="AD20"/>
  <c r="AC20"/>
  <c r="AB20"/>
  <c r="V20"/>
  <c r="Q20"/>
  <c r="G20"/>
  <c r="AE19"/>
  <c r="AD19"/>
  <c r="AC19"/>
  <c r="AB19"/>
  <c r="V19"/>
  <c r="Q19"/>
  <c r="G19"/>
  <c r="AE18"/>
  <c r="AD18"/>
  <c r="AC18"/>
  <c r="AB18"/>
  <c r="V18"/>
  <c r="Q18"/>
  <c r="L18"/>
  <c r="L21" s="1"/>
  <c r="G18"/>
  <c r="V10"/>
  <c r="R10"/>
  <c r="N10"/>
  <c r="H18" i="7"/>
  <c r="G18"/>
  <c r="D18"/>
  <c r="C18"/>
  <c r="L25" i="9"/>
  <c r="J26"/>
  <c r="J27"/>
  <c r="J28"/>
  <c r="J29"/>
  <c r="J30"/>
  <c r="H25"/>
  <c r="H26"/>
  <c r="H27"/>
  <c r="H28"/>
  <c r="H29"/>
  <c r="H30"/>
  <c r="F25"/>
  <c r="F26"/>
  <c r="F27"/>
  <c r="F28"/>
  <c r="F29"/>
  <c r="F30"/>
  <c r="D25"/>
  <c r="D26"/>
  <c r="D27"/>
  <c r="D28"/>
  <c r="D29"/>
  <c r="D30"/>
  <c r="F17"/>
  <c r="H17"/>
  <c r="J17"/>
  <c r="L17"/>
  <c r="D17"/>
  <c r="H10"/>
  <c r="L10"/>
  <c r="E40" i="6" l="1"/>
  <c r="F86"/>
  <c r="D24" i="9"/>
  <c r="H24"/>
  <c r="Q21" i="10"/>
  <c r="V21"/>
  <c r="AE21"/>
  <c r="Z10"/>
  <c r="AD21"/>
  <c r="AC21"/>
  <c r="AB21"/>
  <c r="M35"/>
  <c r="AA18"/>
  <c r="G21"/>
  <c r="AA20"/>
  <c r="AA19"/>
  <c r="AC10"/>
  <c r="L24" i="9"/>
  <c r="J24"/>
  <c r="F24"/>
  <c r="I90" i="7"/>
  <c r="E90"/>
  <c r="I89"/>
  <c r="E89"/>
  <c r="I88"/>
  <c r="E88"/>
  <c r="I87"/>
  <c r="E87"/>
  <c r="I86"/>
  <c r="E86"/>
  <c r="I85"/>
  <c r="E85"/>
  <c r="H84"/>
  <c r="G84"/>
  <c r="D84"/>
  <c r="C84"/>
  <c r="D80"/>
  <c r="D81" s="1"/>
  <c r="C80"/>
  <c r="I78"/>
  <c r="E78"/>
  <c r="I77"/>
  <c r="E77"/>
  <c r="I76"/>
  <c r="E76"/>
  <c r="I75"/>
  <c r="E75"/>
  <c r="H74"/>
  <c r="G74"/>
  <c r="D74"/>
  <c r="C74"/>
  <c r="I73"/>
  <c r="E73"/>
  <c r="I72"/>
  <c r="E72"/>
  <c r="I71"/>
  <c r="E71"/>
  <c r="I70"/>
  <c r="E70"/>
  <c r="H69"/>
  <c r="G69"/>
  <c r="D69"/>
  <c r="C69"/>
  <c r="I67"/>
  <c r="E67"/>
  <c r="I66"/>
  <c r="E66"/>
  <c r="I65"/>
  <c r="E65"/>
  <c r="I64"/>
  <c r="E64"/>
  <c r="I63"/>
  <c r="E63"/>
  <c r="I62"/>
  <c r="E62"/>
  <c r="H61"/>
  <c r="G61"/>
  <c r="D61"/>
  <c r="C61"/>
  <c r="I60"/>
  <c r="E60"/>
  <c r="I59"/>
  <c r="E59"/>
  <c r="H58"/>
  <c r="G58"/>
  <c r="D58"/>
  <c r="C58"/>
  <c r="E56"/>
  <c r="E55"/>
  <c r="I54"/>
  <c r="E54"/>
  <c r="I53"/>
  <c r="E53"/>
  <c r="I52"/>
  <c r="E52"/>
  <c r="I51"/>
  <c r="E51"/>
  <c r="I50"/>
  <c r="E50"/>
  <c r="I49"/>
  <c r="E49"/>
  <c r="I48"/>
  <c r="E48"/>
  <c r="I47"/>
  <c r="E47"/>
  <c r="I46"/>
  <c r="E46"/>
  <c r="I45"/>
  <c r="E45"/>
  <c r="I44"/>
  <c r="E44"/>
  <c r="I43"/>
  <c r="E43"/>
  <c r="I37"/>
  <c r="I36"/>
  <c r="E36"/>
  <c r="I35"/>
  <c r="E35"/>
  <c r="I28"/>
  <c r="E28"/>
  <c r="I27"/>
  <c r="E27"/>
  <c r="I26"/>
  <c r="E26"/>
  <c r="I24"/>
  <c r="E24"/>
  <c r="I23"/>
  <c r="E23"/>
  <c r="I22"/>
  <c r="E22"/>
  <c r="I21"/>
  <c r="E21"/>
  <c r="I20"/>
  <c r="E20"/>
  <c r="I19"/>
  <c r="E19"/>
  <c r="I17"/>
  <c r="E17"/>
  <c r="I15"/>
  <c r="E15"/>
  <c r="I14"/>
  <c r="E14"/>
  <c r="H13"/>
  <c r="G13"/>
  <c r="D13"/>
  <c r="C13"/>
  <c r="E116" i="6"/>
  <c r="E115"/>
  <c r="E114"/>
  <c r="E113"/>
  <c r="E112"/>
  <c r="E111"/>
  <c r="I110"/>
  <c r="H110"/>
  <c r="G110"/>
  <c r="F110"/>
  <c r="D110"/>
  <c r="C110"/>
  <c r="E108"/>
  <c r="E106"/>
  <c r="E105"/>
  <c r="I104"/>
  <c r="H104"/>
  <c r="G104"/>
  <c r="F104"/>
  <c r="D104"/>
  <c r="C104"/>
  <c r="E103"/>
  <c r="E102"/>
  <c r="E101"/>
  <c r="E100"/>
  <c r="I99"/>
  <c r="H99"/>
  <c r="G99"/>
  <c r="F99"/>
  <c r="D99"/>
  <c r="C99"/>
  <c r="I91"/>
  <c r="H91"/>
  <c r="G91"/>
  <c r="F91"/>
  <c r="E91" s="1"/>
  <c r="D91"/>
  <c r="C91"/>
  <c r="I88"/>
  <c r="H88"/>
  <c r="G88"/>
  <c r="F88"/>
  <c r="D88"/>
  <c r="C88"/>
  <c r="E65"/>
  <c r="E64"/>
  <c r="E63"/>
  <c r="E62"/>
  <c r="E61"/>
  <c r="E60"/>
  <c r="E59"/>
  <c r="E58"/>
  <c r="E57"/>
  <c r="I56"/>
  <c r="H56"/>
  <c r="G56"/>
  <c r="E55"/>
  <c r="E49"/>
  <c r="E48"/>
  <c r="E47"/>
  <c r="E39"/>
  <c r="E38"/>
  <c r="E35"/>
  <c r="E34"/>
  <c r="E33"/>
  <c r="E32"/>
  <c r="E31"/>
  <c r="E30"/>
  <c r="C29"/>
  <c r="E26"/>
  <c r="I24"/>
  <c r="I85" s="1"/>
  <c r="H24"/>
  <c r="H85" s="1"/>
  <c r="G24"/>
  <c r="G85" s="1"/>
  <c r="D24"/>
  <c r="D85" s="1"/>
  <c r="C24"/>
  <c r="E85" l="1"/>
  <c r="C85"/>
  <c r="D86"/>
  <c r="G37"/>
  <c r="I37"/>
  <c r="I86" s="1"/>
  <c r="E24"/>
  <c r="H37"/>
  <c r="H86" s="1"/>
  <c r="E88"/>
  <c r="E99"/>
  <c r="E110"/>
  <c r="E104"/>
  <c r="E84" i="7"/>
  <c r="G56"/>
  <c r="E80"/>
  <c r="AA21" i="10"/>
  <c r="L22" s="1"/>
  <c r="E16" i="7"/>
  <c r="E58"/>
  <c r="I13"/>
  <c r="I61"/>
  <c r="E74"/>
  <c r="E13"/>
  <c r="I18"/>
  <c r="I74"/>
  <c r="I16"/>
  <c r="E69"/>
  <c r="I84"/>
  <c r="E18"/>
  <c r="I58"/>
  <c r="E61"/>
  <c r="I69"/>
  <c r="G55"/>
  <c r="H56"/>
  <c r="C81"/>
  <c r="E81" s="1"/>
  <c r="E56" i="6"/>
  <c r="H55" i="7"/>
  <c r="G86" i="6" l="1"/>
  <c r="E86" s="1"/>
  <c r="E37"/>
  <c r="G22" i="10"/>
  <c r="I56" i="7"/>
  <c r="G80"/>
  <c r="G81" s="1"/>
  <c r="V22" i="10"/>
  <c r="Q22"/>
  <c r="I55" i="7"/>
  <c r="H80"/>
  <c r="AA22" i="10" l="1"/>
  <c r="I80" i="7"/>
  <c r="H81"/>
  <c r="I81" s="1"/>
  <c r="C37" i="6"/>
  <c r="C86"/>
</calcChain>
</file>

<file path=xl/sharedStrings.xml><?xml version="1.0" encoding="utf-8"?>
<sst xmlns="http://schemas.openxmlformats.org/spreadsheetml/2006/main" count="433" uniqueCount="240">
  <si>
    <t>Додаток 1</t>
  </si>
  <si>
    <t>ЗАТВЕРДЖУЮ:</t>
  </si>
  <si>
    <t>ПОГОДЖЕНО:</t>
  </si>
  <si>
    <t>(назва підприємства)</t>
  </si>
  <si>
    <t>Показники </t>
  </si>
  <si>
    <t>Код рядка</t>
  </si>
  <si>
    <t>І</t>
  </si>
  <si>
    <t>ІІ</t>
  </si>
  <si>
    <t>ІІІ</t>
  </si>
  <si>
    <t>ІV</t>
  </si>
  <si>
    <t>1 </t>
  </si>
  <si>
    <t>2 </t>
  </si>
  <si>
    <t>капітальний ремонт</t>
  </si>
  <si>
    <t>Керівник підприємства</t>
  </si>
  <si>
    <t>(підпис)</t>
  </si>
  <si>
    <t xml:space="preserve">                  (П.І.Б.)</t>
  </si>
  <si>
    <t>У тому числі за кварталами планового року</t>
  </si>
  <si>
    <t>I. Формування фінансових результатів</t>
  </si>
  <si>
    <t>1010</t>
  </si>
  <si>
    <t>1020</t>
  </si>
  <si>
    <t>Доходи</t>
  </si>
  <si>
    <t xml:space="preserve">   доходи надавача за програмою медичних гарантій від НСЗУ</t>
  </si>
  <si>
    <t>1011</t>
  </si>
  <si>
    <t>1012</t>
  </si>
  <si>
    <t>Оплата праці</t>
  </si>
  <si>
    <t>Нарахування на оплату праці</t>
  </si>
  <si>
    <t>Предмети, матеріали, обладнання та інвентар</t>
  </si>
  <si>
    <t>Медикаменти та перев'язувальні матеріали</t>
  </si>
  <si>
    <t>Продукти харчування</t>
  </si>
  <si>
    <t>Оплата послуг (крім комунальних)</t>
  </si>
  <si>
    <t xml:space="preserve">Видатки на відрядження </t>
  </si>
  <si>
    <t xml:space="preserve">Окремі заходи по реалізації державних (регіональних) програм, не віднесені до заходів розвитку </t>
  </si>
  <si>
    <t>Соціальне забезпечення</t>
  </si>
  <si>
    <t>Інші поточні видатки</t>
  </si>
  <si>
    <t>Усього доходів</t>
  </si>
  <si>
    <t>Усього видатків</t>
  </si>
  <si>
    <t xml:space="preserve">   податок на додану вартість</t>
  </si>
  <si>
    <t xml:space="preserve">   військовий збір</t>
  </si>
  <si>
    <t xml:space="preserve">   плата за землю</t>
  </si>
  <si>
    <t xml:space="preserve">   податок на дохід фізичних осіб</t>
  </si>
  <si>
    <t xml:space="preserve">   єдиний внесок на загальнообов'язкове державне соціальне страхування               </t>
  </si>
  <si>
    <t xml:space="preserve">   інші (розшифрувати)</t>
  </si>
  <si>
    <t>Податки, збори та платежі до бюджету, у т.ч.:</t>
  </si>
  <si>
    <t>ІІІ. Інвестиційна діяльність</t>
  </si>
  <si>
    <t>капітальне будівництво</t>
  </si>
  <si>
    <t>придбання (виготовлення) основних засобів</t>
  </si>
  <si>
    <t>придбання (виготовлення) інших необоротних матеріальних активів</t>
  </si>
  <si>
    <t>придбання (виготовлення) нематеріальних активів</t>
  </si>
  <si>
    <t>модернізація, модифікація (добудова, дообладнання, реконструкція) основних засобів</t>
  </si>
  <si>
    <t>Вартість основних засобів</t>
  </si>
  <si>
    <t>ІV. Фінансова діяльність</t>
  </si>
  <si>
    <t>Доходи від фінансової діяльності за зобов'язаннями, у т.ч.:</t>
  </si>
  <si>
    <t xml:space="preserve">   кредити</t>
  </si>
  <si>
    <t xml:space="preserve">   позики</t>
  </si>
  <si>
    <t xml:space="preserve">   депозити</t>
  </si>
  <si>
    <t>Інші надходження</t>
  </si>
  <si>
    <t>Витрати від фінансової діяльності та зобов'язання, у т.ч.:</t>
  </si>
  <si>
    <t>Інші витрати</t>
  </si>
  <si>
    <t>Проект</t>
  </si>
  <si>
    <t xml:space="preserve">Уточнений </t>
  </si>
  <si>
    <t>зробити позначку "Х"</t>
  </si>
  <si>
    <t>ФІНАНСОВИЙ ПЛАН</t>
  </si>
  <si>
    <t>Оплата комунальних послуг та енергоносіїв</t>
  </si>
  <si>
    <t>(Посада, П.І.Б.  підпис)</t>
  </si>
  <si>
    <t>АМОРТИЗАЦІЯ</t>
  </si>
  <si>
    <t>Штатна чисельність працівників</t>
  </si>
  <si>
    <t>Податкова заборгованість</t>
  </si>
  <si>
    <t>Заборгованість перед працівниками за заробітною платою</t>
  </si>
  <si>
    <t>Дебіторська заборгованість</t>
  </si>
  <si>
    <t>Кредиторська заборгованість</t>
  </si>
  <si>
    <t>надходження коштів як компенсація орендарем комунальних послуг</t>
  </si>
  <si>
    <t>Фінансовий результат, у тому числі:</t>
  </si>
  <si>
    <t xml:space="preserve">нерозподілені доходи </t>
  </si>
  <si>
    <t xml:space="preserve">резервний фонд </t>
  </si>
  <si>
    <t>Доходи від інвестиційної діяльності, у т.ч.:</t>
  </si>
  <si>
    <t>доходи з місцевого бюджету цільового фінансування по капітальних видатках</t>
  </si>
  <si>
    <t>Капітальні інвестиції, усього, у тому числі:</t>
  </si>
  <si>
    <t>дохід з інших джерел по капітальних видатках</t>
  </si>
  <si>
    <t>V.  Фінансовий результат діяльності </t>
  </si>
  <si>
    <t>VI. Розрахунки з бюджетом</t>
  </si>
  <si>
    <t>VIІ. Додаткова інформація</t>
  </si>
  <si>
    <t>на 01.04</t>
  </si>
  <si>
    <t>на 01.01</t>
  </si>
  <si>
    <t>на 01.07</t>
  </si>
  <si>
    <t>на 01.10</t>
  </si>
  <si>
    <t>Надходження (дохід)  від реалізації продукції (товарів, робіт, послуг), у т.ч.:</t>
  </si>
  <si>
    <t>Надходження (дохід) за рахунок коштів бюджету міста</t>
  </si>
  <si>
    <t>Інші надходження (доходи) , у т.ч.:</t>
  </si>
  <si>
    <t>1021</t>
  </si>
  <si>
    <t>надходження (дохід) майбутніх періодів (від оренди майна та інше)</t>
  </si>
  <si>
    <t>II. Видатки</t>
  </si>
  <si>
    <t xml:space="preserve">   Факт минулого року</t>
  </si>
  <si>
    <t xml:space="preserve">   медична субвенція та інши субвенції</t>
  </si>
  <si>
    <t xml:space="preserve">Дохід з місцевого бюджету </t>
  </si>
  <si>
    <t>Плановий рік, усього</t>
  </si>
  <si>
    <t>31.12.</t>
  </si>
  <si>
    <t>Інші надходження (дохід) (амортизація)</t>
  </si>
  <si>
    <t xml:space="preserve">Середньооблікова кількість штатних працівників    </t>
  </si>
  <si>
    <t>тис.грн.</t>
  </si>
  <si>
    <t>Головний бухгалтер</t>
  </si>
  <si>
    <t>Фінансовий план поточного року</t>
  </si>
  <si>
    <t>благодійна, спонсорська допомога, гранти та дарунки</t>
  </si>
  <si>
    <t>Витрати на теплопостачання</t>
  </si>
  <si>
    <t>Витрати на електроенергію</t>
  </si>
  <si>
    <t>Витрати на водопостачання та водовідведення</t>
  </si>
  <si>
    <t>Витрати на природній газ</t>
  </si>
  <si>
    <t>Витрати на тверде паливо</t>
  </si>
  <si>
    <t>Витрати на викачку нечистот та вивіз побутових відходів</t>
  </si>
  <si>
    <t>Оплата комунальних послуг та енергоносіїв, в т.ч.:</t>
  </si>
  <si>
    <t xml:space="preserve">до Порядку сскладання, затвердження та контролю виконання фінансового плану комунального некомерційного підприємства охорони здоров`я
</t>
  </si>
  <si>
    <t>Додаток 2</t>
  </si>
  <si>
    <t>ЗВІТ ПРО ВИКОНАННЯ ФІНАНСОВОГО ПЛАНУ</t>
  </si>
  <si>
    <t>за ____ квартал 20____ року</t>
  </si>
  <si>
    <t>Звітний період наростаючим підсумком з початку року</t>
  </si>
  <si>
    <t>план</t>
  </si>
  <si>
    <t>факт</t>
  </si>
  <si>
    <t>відхилення, +/-</t>
  </si>
  <si>
    <t>Інші доходи, у т.ч.:</t>
  </si>
  <si>
    <t>ІІ. Видатки</t>
  </si>
  <si>
    <t>Звітний період (___ квартал 2020року)</t>
  </si>
  <si>
    <t>до Порядку сскладання, затвердження та контролю виконання фінансового плану комунального некомерційного підприємства охорони здоров`я</t>
  </si>
  <si>
    <t>відхилення, % (с.4/с.3)*100</t>
  </si>
  <si>
    <t>відхилення, % (с.8/с.7)*100</t>
  </si>
  <si>
    <t>Інформація</t>
  </si>
  <si>
    <t>(найменування підприємства)</t>
  </si>
  <si>
    <t xml:space="preserve">      1. Дані про підприємство, персонал та витрати на оплату праці</t>
  </si>
  <si>
    <t>Найменування показника</t>
  </si>
  <si>
    <t>Плановий рік до факту минулого року, %</t>
  </si>
  <si>
    <t>Фонд оплати праці, тис. грн, у тому числі:</t>
  </si>
  <si>
    <t>Середньомісячні витрати на оплату праці одного працівника (грн), усього, у тому числі:</t>
  </si>
  <si>
    <t>Факт минулого року</t>
  </si>
  <si>
    <t>Фінансовий план поточного року (зі змінами)</t>
  </si>
  <si>
    <t>Плановий рік до фінансового плану(зі змінами) на поточний рік, %</t>
  </si>
  <si>
    <t>Керівники</t>
  </si>
  <si>
    <t>Керівники структурних підрозділів</t>
  </si>
  <si>
    <t>Лікарі</t>
  </si>
  <si>
    <t>Середній молодший персонал</t>
  </si>
  <si>
    <t>Молодший медичний персонал</t>
  </si>
  <si>
    <t>Інші працівники</t>
  </si>
  <si>
    <r>
      <t>Середня кількість працівників *</t>
    </r>
    <r>
      <rPr>
        <sz val="12"/>
        <rFont val="Times New Roman"/>
        <family val="1"/>
        <charset val="204"/>
      </rPr>
      <t>(штатних працівників, зовнішніх сумісників та працівників, що працюють за цивільно-правовими договорами)</t>
    </r>
    <r>
      <rPr>
        <b/>
        <sz val="12"/>
        <rFont val="Times New Roman"/>
        <family val="1"/>
        <charset val="204"/>
      </rPr>
      <t>, у тому числі:</t>
    </r>
  </si>
  <si>
    <t>*без врахування перебуваючих у відпустці для догляду за дитиною до досягнення нею віку, передбаченого чинним законодавством або колективним договором підприємства</t>
  </si>
  <si>
    <r>
      <t xml:space="preserve">Керівники структурних підрозділів                                                         </t>
    </r>
    <r>
      <rPr>
        <i/>
        <sz val="12"/>
        <color rgb="FFFF0000"/>
        <rFont val="Times New Roman"/>
        <family val="1"/>
        <charset val="204"/>
      </rPr>
      <t>(</t>
    </r>
    <r>
      <rPr>
        <i/>
        <sz val="10"/>
        <color rgb="FFFF0000"/>
        <rFont val="Times New Roman"/>
        <family val="1"/>
        <charset val="204"/>
      </rPr>
      <t>виконують адміністративні, управлінські функції;                                    виконують загальновиробничі функції та забезпечують надання медичних послуг)</t>
    </r>
  </si>
  <si>
    <r>
      <t xml:space="preserve">Інші працівники                                                                                    </t>
    </r>
    <r>
      <rPr>
        <i/>
        <sz val="12"/>
        <color rgb="FFFF0000"/>
        <rFont val="Times New Roman"/>
        <family val="1"/>
        <charset val="204"/>
      </rPr>
      <t>(</t>
    </r>
    <r>
      <rPr>
        <i/>
        <sz val="10"/>
        <color rgb="FFFF0000"/>
        <rFont val="Times New Roman"/>
        <family val="1"/>
        <charset val="204"/>
      </rPr>
      <t>виконують адміністративні, загальногосподарські функції;                                                                                             зайняті у наданні медичних послуг)</t>
    </r>
  </si>
  <si>
    <t>плата за послуги, що надаються згідно з основною діяльністю (платні послуги)</t>
  </si>
  <si>
    <t>Інші надходження (дохід) (в т.ч. отримані % по депозитах)</t>
  </si>
  <si>
    <t>№ з/п</t>
  </si>
  <si>
    <t>Марка</t>
  </si>
  <si>
    <t>Рік придбання</t>
  </si>
  <si>
    <t>Мета використання</t>
  </si>
  <si>
    <t>Витрати, усього</t>
  </si>
  <si>
    <t>Плановий рік до плану
поточного року, %</t>
  </si>
  <si>
    <t>Плановий рік до факту
минулого року, %</t>
  </si>
  <si>
    <t>факт
минулого року</t>
  </si>
  <si>
    <t>фінансовий план
поточного року</t>
  </si>
  <si>
    <t>плановий рік</t>
  </si>
  <si>
    <t>Усього</t>
  </si>
  <si>
    <t>тис. грн (без ПДВ)</t>
  </si>
  <si>
    <t>Найменування об’єкта</t>
  </si>
  <si>
    <t>Залучення кредитних коштів</t>
  </si>
  <si>
    <t>Бюджетне фінансування</t>
  </si>
  <si>
    <t>Власні кошти (розшифрувати)</t>
  </si>
  <si>
    <t>Інші джерела (розшифрувати)</t>
  </si>
  <si>
    <t>рік</t>
  </si>
  <si>
    <t>у тому числі за кварталами</t>
  </si>
  <si>
    <t xml:space="preserve">І </t>
  </si>
  <si>
    <t xml:space="preserve">ІІ </t>
  </si>
  <si>
    <t xml:space="preserve">ІІІ </t>
  </si>
  <si>
    <t xml:space="preserve">ІV </t>
  </si>
  <si>
    <t>Відсоток</t>
  </si>
  <si>
    <t xml:space="preserve">Найменування об’єктів </t>
  </si>
  <si>
    <t>Рік початку                і закінчення будівництва</t>
  </si>
  <si>
    <t>Загальна кошторисна вартість</t>
  </si>
  <si>
    <t>Первісна балансова вартість введених потужностей на початок планового року</t>
  </si>
  <si>
    <t>Незавершене будівництво на початок планового року</t>
  </si>
  <si>
    <t>Плановий рік</t>
  </si>
  <si>
    <t>Інформація щодо проектно-кошторисної документації (стан розроблення, затвердження,                                     у разі затвердження зазначити орган, яким затверджено, та відповідний документ)</t>
  </si>
  <si>
    <t>Документ, яким затверджений титул будови,
із зазначенням органу, який його погодив</t>
  </si>
  <si>
    <t>освоєння капітальних вкладень</t>
  </si>
  <si>
    <t>фінансування капітальних інвестицій (оплата грошовими коштами), усього</t>
  </si>
  <si>
    <t xml:space="preserve">у тому числі </t>
  </si>
  <si>
    <t>власні кошти</t>
  </si>
  <si>
    <t>кредитні кошти</t>
  </si>
  <si>
    <t>інші джерела (зазначити джерело)</t>
  </si>
  <si>
    <t>____________________________________________</t>
  </si>
  <si>
    <t>(посада)</t>
  </si>
  <si>
    <t>(ініціали, прізвище)</t>
  </si>
  <si>
    <t xml:space="preserve"> Комунального некомерційного підприємства Фастівської міської ради "________________________"</t>
  </si>
  <si>
    <t>Предмети, матеріали, обладнання та інвентар, в т.ч:</t>
  </si>
  <si>
    <t>витрати на канцтовари, офісне приладдя та устаткування</t>
  </si>
  <si>
    <t>витрати на паливо та мастильні матеріали</t>
  </si>
  <si>
    <t>придбання та виготовлення білизни</t>
  </si>
  <si>
    <t>придбання матеріалів, будівельних матеріалів, обладнання, інвентарю та інструментів для господарської діяльності</t>
  </si>
  <si>
    <t>придбання або передплата періодичних, довідкових, інформаційних видань</t>
  </si>
  <si>
    <t xml:space="preserve">витрати на консалтингові послуги, на страхові, юридичні та нотаріальні послуги </t>
  </si>
  <si>
    <t>витрати на придбання та супровід програмного забезпечення</t>
  </si>
  <si>
    <t xml:space="preserve">витрати на підвищення кваліфікації та перепідготовку кадрів </t>
  </si>
  <si>
    <t>витрати на обслуговування оргтехніки</t>
  </si>
  <si>
    <t>Оплата послуг (крім комунальних), в т.ч.:</t>
  </si>
  <si>
    <t>інші послуги (розшифрувати)</t>
  </si>
  <si>
    <t>інші предмети, матеріали (розшифрувати</t>
  </si>
  <si>
    <t>2. Витрати, пов'язані з використанням автомобілів , рядок 1061)</t>
  </si>
  <si>
    <t>5. Капітальне будівництво (рядок 3011)</t>
  </si>
  <si>
    <t>4. Джерела капітальних інвестицій (рядок 3010)</t>
  </si>
  <si>
    <t>Надходження (дохід)  за програмою медичних гаратій від НСЗУ, в т.ч.:</t>
  </si>
  <si>
    <t>дохід пріорететним пакетам (проліковані випадки).</t>
  </si>
  <si>
    <t>доходи по пакетам за глобальною, капітаційною ставкою;</t>
  </si>
  <si>
    <t xml:space="preserve">інші предмети, матеріали </t>
  </si>
  <si>
    <t>Видатки за рахунок коштів НСЗУ та інших надходжень</t>
  </si>
  <si>
    <t>Видатки за рахунок бюджетних коштів</t>
  </si>
  <si>
    <t>на 2022 рік</t>
  </si>
  <si>
    <t>Одиниця виміру: тис.грн.</t>
  </si>
  <si>
    <t>Місцезнаходження: м. Фастів, вул. Льва Толстого, 28</t>
  </si>
  <si>
    <t>Телефон: (04565) 6-21-38</t>
  </si>
  <si>
    <t>Міський голова ____________________________________ М.В. Нетяжук</t>
  </si>
  <si>
    <t>Генеральний директор ____________________________А.В. Герцун</t>
  </si>
  <si>
    <t>Надходження (дохід) за рахунок коштів державного бюджету</t>
  </si>
  <si>
    <t>1030</t>
  </si>
  <si>
    <t>Інші поточні видатки в т.ч:</t>
  </si>
  <si>
    <t>Витрати на придбання предметів та матеріалів</t>
  </si>
  <si>
    <t>Витрати на придбання медикаментів та медичних виробів;</t>
  </si>
  <si>
    <t>Витрати на придбання продуктів харчування</t>
  </si>
  <si>
    <t>Витрати на оплату послуг (крім комунальних).</t>
  </si>
  <si>
    <t>1.</t>
  </si>
  <si>
    <t>2.</t>
  </si>
  <si>
    <t>3.</t>
  </si>
  <si>
    <t>до фінансового плану на 2022 рік</t>
  </si>
  <si>
    <t>2021 рік</t>
  </si>
  <si>
    <t>УАЗ 3962</t>
  </si>
  <si>
    <t>ГАЗ 322141</t>
  </si>
  <si>
    <t>Рено мастер</t>
  </si>
  <si>
    <t>Капітальний ремонт головного лікувального корпусу КНП ФМР "Фастівська БЛІЛ" по вул. Льва Толстого, 17 в м. Фастів Київської області</t>
  </si>
  <si>
    <t xml:space="preserve">Придбання обладнання </t>
  </si>
  <si>
    <t>для забезпечення повноцінного функціонування лікарні</t>
  </si>
  <si>
    <t>Реконструкція системи газопостачання медичних газів КНП ФМР «Фастівська БЛІЛ» за адресою: вул. Льва Толстого, 17 м. Фастів, Київської області</t>
  </si>
  <si>
    <t>-</t>
  </si>
  <si>
    <t>Заступник генерального директора з фінансової та економічної роботи</t>
  </si>
  <si>
    <t>О.П. Слабошевська</t>
  </si>
  <si>
    <t>Заступник генерального директора з економічної та фінансової роботи</t>
  </si>
  <si>
    <t xml:space="preserve"> Комунального некомерційного підприємства Фастівської міської ради "Фастівська багатопрофільна лікарня інтенсивного лікування"</t>
  </si>
  <si>
    <t>Комунального некомерційного підприємства Фастівської міської ради "Фастівська багатопрофільна лікарня інтенсивного лікування"</t>
  </si>
</sst>
</file>

<file path=xl/styles.xml><?xml version="1.0" encoding="utf-8"?>
<styleSheet xmlns="http://schemas.openxmlformats.org/spreadsheetml/2006/main">
  <numFmts count="18">
    <numFmt numFmtId="6" formatCode="#,##0&quot;р.&quot;;[Red]\-#,##0&quot;р.&quot;"/>
    <numFmt numFmtId="7" formatCode="#,##0.00&quot;р.&quot;;\-#,##0.00&quot;р.&quot;"/>
    <numFmt numFmtId="43" formatCode="_-* #,##0.00_р_._-;\-* #,##0.00_р_._-;_-* &quot;-&quot;??_р_._-;_-@_-"/>
    <numFmt numFmtId="164" formatCode="#,##0.000"/>
    <numFmt numFmtId="165" formatCode="0.000"/>
    <numFmt numFmtId="166" formatCode="#,##0.0"/>
    <numFmt numFmtId="167" formatCode="0.0"/>
    <numFmt numFmtId="168" formatCode="_(* #,##0.00_);_(* \(#,##0.00\);_(* &quot;-&quot;??_);_(@_)"/>
    <numFmt numFmtId="169" formatCode="_-* #,##0.00\ _г_р_н_._-;\-* #,##0.00\ _г_р_н_._-;_-* &quot;-&quot;??\ _г_р_н_._-;_-@_-"/>
    <numFmt numFmtId="170" formatCode="###\ ##0.000"/>
    <numFmt numFmtId="171" formatCode="_(&quot;$&quot;* #,##0.00_);_(&quot;$&quot;* \(#,##0.00\);_(&quot;$&quot;* &quot;-&quot;??_);_(@_)"/>
    <numFmt numFmtId="172" formatCode="_(* #,##0_);_(* \(#,##0\);_(* &quot;-&quot;_);_(@_)"/>
    <numFmt numFmtId="173" formatCode="_-* #,##0.00_₴_-;\-* #,##0.00_₴_-;_-* &quot;-&quot;??_₴_-;_-@_-"/>
    <numFmt numFmtId="174" formatCode="#,##0.0_ ;[Red]\-#,##0.0\ "/>
    <numFmt numFmtId="175" formatCode="0.0;\(0.0\);\ ;\-"/>
    <numFmt numFmtId="176" formatCode="_(* #,##0_);_(* \(#,##0\);_(* &quot;-&quot;??_);_(@_)"/>
    <numFmt numFmtId="177" formatCode="_(* #,##0.0_);_(* \(#,##0.0\);_(* &quot;-&quot;??_);_(@_)"/>
    <numFmt numFmtId="178" formatCode="_(* #,##0.000_);_(* \(#,##0.000\);_(* &quot;-&quot;??_);_(@_)"/>
  </numFmts>
  <fonts count="9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3.5"/>
      <name val="Times New Roman"/>
      <family val="1"/>
      <charset val="204"/>
    </font>
    <font>
      <sz val="13.5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3.5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3.5"/>
      <name val="Arial Cyr"/>
      <charset val="204"/>
    </font>
    <font>
      <sz val="11.5"/>
      <name val="Times New Roman"/>
      <family val="1"/>
      <charset val="204"/>
    </font>
    <font>
      <b/>
      <sz val="13.5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9.5"/>
      <name val="Times New Roman"/>
      <family val="1"/>
      <charset val="204"/>
    </font>
    <font>
      <sz val="9.5"/>
      <color theme="1"/>
      <name val="Times New Roman"/>
      <family val="1"/>
      <charset val="204"/>
    </font>
    <font>
      <b/>
      <sz val="9.5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i/>
      <sz val="9"/>
      <color theme="1"/>
      <name val="Times New Roman"/>
      <family val="1"/>
      <charset val="204"/>
    </font>
    <font>
      <sz val="10"/>
      <name val="Arial Cyr"/>
      <charset val="204"/>
    </font>
    <font>
      <sz val="13"/>
      <name val="Times New Roman"/>
      <family val="1"/>
      <charset val="204"/>
    </font>
    <font>
      <sz val="10"/>
      <name val="Helv"/>
      <charset val="204"/>
    </font>
    <font>
      <sz val="11"/>
      <color indexed="8"/>
      <name val="Calibri"/>
      <family val="2"/>
      <charset val="204"/>
    </font>
    <font>
      <sz val="11"/>
      <color indexed="8"/>
      <name val="Arial Cyr"/>
      <family val="2"/>
      <charset val="204"/>
    </font>
    <font>
      <sz val="11"/>
      <color indexed="9"/>
      <name val="Calibri"/>
      <family val="2"/>
      <charset val="204"/>
    </font>
    <font>
      <sz val="11"/>
      <color indexed="9"/>
      <name val="Arial Cyr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i/>
      <sz val="11"/>
      <color indexed="23"/>
      <name val="Calibri"/>
      <family val="2"/>
      <charset val="204"/>
    </font>
    <font>
      <sz val="10"/>
      <name val="FreeSet"/>
      <family val="2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u/>
      <sz val="10"/>
      <color indexed="12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4"/>
      <name val="Arial"/>
      <family val="2"/>
      <charset val="204"/>
    </font>
    <font>
      <b/>
      <sz val="12"/>
      <color indexed="9"/>
      <name val="Arial"/>
      <family val="2"/>
      <charset val="204"/>
    </font>
    <font>
      <b/>
      <i/>
      <sz val="14"/>
      <name val="Arial"/>
      <family val="2"/>
      <charset val="204"/>
    </font>
    <font>
      <b/>
      <i/>
      <sz val="14"/>
      <color indexed="9"/>
      <name val="Arial"/>
      <family val="2"/>
      <charset val="204"/>
    </font>
    <font>
      <b/>
      <i/>
      <sz val="12"/>
      <color indexed="9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indexed="9"/>
      <name val="Arial"/>
      <family val="2"/>
      <charset val="204"/>
    </font>
    <font>
      <sz val="12"/>
      <color indexed="9"/>
      <name val="Bookman Old Style"/>
      <family val="1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i/>
      <sz val="11"/>
      <name val="Arial"/>
      <family val="2"/>
      <charset val="204"/>
    </font>
    <font>
      <b/>
      <i/>
      <sz val="11"/>
      <color indexed="9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0"/>
      <name val="Arial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62"/>
      <name val="Arial Cyr"/>
      <family val="2"/>
      <charset val="204"/>
    </font>
    <font>
      <b/>
      <sz val="11"/>
      <color indexed="63"/>
      <name val="Arial Cyr"/>
      <family val="2"/>
      <charset val="204"/>
    </font>
    <font>
      <b/>
      <sz val="11"/>
      <color indexed="52"/>
      <name val="Arial Cyr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1"/>
      <color indexed="8"/>
      <name val="Arial Cyr"/>
      <family val="2"/>
      <charset val="204"/>
    </font>
    <font>
      <b/>
      <sz val="11"/>
      <color indexed="9"/>
      <name val="Arial Cyr"/>
      <family val="2"/>
      <charset val="204"/>
    </font>
    <font>
      <sz val="11"/>
      <color indexed="60"/>
      <name val="Arial Cyr"/>
      <family val="2"/>
      <charset val="204"/>
    </font>
    <font>
      <sz val="11"/>
      <color indexed="20"/>
      <name val="Arial Cyr"/>
      <family val="2"/>
      <charset val="204"/>
    </font>
    <font>
      <i/>
      <sz val="11"/>
      <color indexed="23"/>
      <name val="Arial Cyr"/>
      <family val="2"/>
      <charset val="204"/>
    </font>
    <font>
      <sz val="12"/>
      <name val="Arial Cyr"/>
      <family val="2"/>
      <charset val="204"/>
    </font>
    <font>
      <sz val="11"/>
      <color indexed="52"/>
      <name val="Arial Cyr"/>
      <family val="2"/>
      <charset val="204"/>
    </font>
    <font>
      <sz val="10"/>
      <name val="Helv"/>
    </font>
    <font>
      <sz val="11"/>
      <color indexed="10"/>
      <name val="Arial Cyr"/>
      <family val="2"/>
      <charset val="204"/>
    </font>
    <font>
      <sz val="12"/>
      <name val="Journal"/>
    </font>
    <font>
      <sz val="11"/>
      <color indexed="17"/>
      <name val="Arial Cyr"/>
      <family val="2"/>
      <charset val="204"/>
    </font>
    <font>
      <sz val="10"/>
      <name val="Tahoma"/>
      <family val="2"/>
      <charset val="204"/>
    </font>
    <font>
      <sz val="10"/>
      <name val="Petersburg"/>
    </font>
    <font>
      <u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0"/>
      <color rgb="FFFF0000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Calibri"/>
      <family val="2"/>
      <scheme val="minor"/>
    </font>
    <font>
      <b/>
      <sz val="9"/>
      <name val="Times New Roman"/>
      <family val="1"/>
      <charset val="204"/>
    </font>
    <font>
      <sz val="9"/>
      <name val="Bookman Old Style"/>
      <family val="1"/>
      <charset val="204"/>
    </font>
    <font>
      <sz val="9"/>
      <name val="Arial Cyr"/>
      <charset val="204"/>
    </font>
    <font>
      <i/>
      <sz val="9"/>
      <name val="Times New Roman"/>
      <family val="1"/>
      <charset val="204"/>
    </font>
    <font>
      <b/>
      <i/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13.5"/>
      <color theme="1"/>
      <name val="Calibri"/>
      <family val="2"/>
      <charset val="204"/>
      <scheme val="minor"/>
    </font>
    <font>
      <b/>
      <i/>
      <sz val="12"/>
      <name val="Times New Roman"/>
      <family val="1"/>
      <charset val="20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54">
    <xf numFmtId="0" fontId="0" fillId="0" borderId="0"/>
    <xf numFmtId="0" fontId="4" fillId="0" borderId="0"/>
    <xf numFmtId="0" fontId="3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1" fillId="5" borderId="0" applyNumberFormat="0" applyBorder="0" applyAlignment="0" applyProtection="0"/>
    <xf numFmtId="0" fontId="30" fillId="5" borderId="0" applyNumberFormat="0" applyBorder="0" applyAlignment="0" applyProtection="0"/>
    <xf numFmtId="0" fontId="31" fillId="6" borderId="0" applyNumberFormat="0" applyBorder="0" applyAlignment="0" applyProtection="0"/>
    <xf numFmtId="0" fontId="30" fillId="6" borderId="0" applyNumberFormat="0" applyBorder="0" applyAlignment="0" applyProtection="0"/>
    <xf numFmtId="0" fontId="31" fillId="7" borderId="0" applyNumberFormat="0" applyBorder="0" applyAlignment="0" applyProtection="0"/>
    <xf numFmtId="0" fontId="30" fillId="7" borderId="0" applyNumberFormat="0" applyBorder="0" applyAlignment="0" applyProtection="0"/>
    <xf numFmtId="0" fontId="31" fillId="8" borderId="0" applyNumberFormat="0" applyBorder="0" applyAlignment="0" applyProtection="0"/>
    <xf numFmtId="0" fontId="30" fillId="8" borderId="0" applyNumberFormat="0" applyBorder="0" applyAlignment="0" applyProtection="0"/>
    <xf numFmtId="0" fontId="31" fillId="9" borderId="0" applyNumberFormat="0" applyBorder="0" applyAlignment="0" applyProtection="0"/>
    <xf numFmtId="0" fontId="30" fillId="9" borderId="0" applyNumberFormat="0" applyBorder="0" applyAlignment="0" applyProtection="0"/>
    <xf numFmtId="0" fontId="31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30" fillId="8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1" fillId="11" borderId="0" applyNumberFormat="0" applyBorder="0" applyAlignment="0" applyProtection="0"/>
    <xf numFmtId="0" fontId="30" fillId="11" borderId="0" applyNumberFormat="0" applyBorder="0" applyAlignment="0" applyProtection="0"/>
    <xf numFmtId="0" fontId="31" fillId="12" borderId="0" applyNumberFormat="0" applyBorder="0" applyAlignment="0" applyProtection="0"/>
    <xf numFmtId="0" fontId="30" fillId="12" borderId="0" applyNumberFormat="0" applyBorder="0" applyAlignment="0" applyProtection="0"/>
    <xf numFmtId="0" fontId="31" fillId="13" borderId="0" applyNumberFormat="0" applyBorder="0" applyAlignment="0" applyProtection="0"/>
    <xf numFmtId="0" fontId="30" fillId="13" borderId="0" applyNumberFormat="0" applyBorder="0" applyAlignment="0" applyProtection="0"/>
    <xf numFmtId="0" fontId="31" fillId="8" borderId="0" applyNumberFormat="0" applyBorder="0" applyAlignment="0" applyProtection="0"/>
    <xf numFmtId="0" fontId="30" fillId="8" borderId="0" applyNumberFormat="0" applyBorder="0" applyAlignment="0" applyProtection="0"/>
    <xf numFmtId="0" fontId="31" fillId="11" borderId="0" applyNumberFormat="0" applyBorder="0" applyAlignment="0" applyProtection="0"/>
    <xf numFmtId="0" fontId="30" fillId="11" borderId="0" applyNumberFormat="0" applyBorder="0" applyAlignment="0" applyProtection="0"/>
    <xf numFmtId="0" fontId="31" fillId="14" borderId="0" applyNumberFormat="0" applyBorder="0" applyAlignment="0" applyProtection="0"/>
    <xf numFmtId="0" fontId="30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2" borderId="0" applyNumberFormat="0" applyBorder="0" applyAlignment="0" applyProtection="0"/>
    <xf numFmtId="0" fontId="32" fillId="13" borderId="0" applyNumberFormat="0" applyBorder="0" applyAlignment="0" applyProtection="0"/>
    <xf numFmtId="0" fontId="32" fillId="16" borderId="0" applyNumberFormat="0" applyBorder="0" applyAlignment="0" applyProtection="0"/>
    <xf numFmtId="0" fontId="32" fillId="17" borderId="0" applyNumberFormat="0" applyBorder="0" applyAlignment="0" applyProtection="0"/>
    <xf numFmtId="0" fontId="32" fillId="18" borderId="0" applyNumberFormat="0" applyBorder="0" applyAlignment="0" applyProtection="0"/>
    <xf numFmtId="0" fontId="33" fillId="15" borderId="0" applyNumberFormat="0" applyBorder="0" applyAlignment="0" applyProtection="0"/>
    <xf numFmtId="0" fontId="32" fillId="15" borderId="0" applyNumberFormat="0" applyBorder="0" applyAlignment="0" applyProtection="0"/>
    <xf numFmtId="0" fontId="33" fillId="12" borderId="0" applyNumberFormat="0" applyBorder="0" applyAlignment="0" applyProtection="0"/>
    <xf numFmtId="0" fontId="32" fillId="12" borderId="0" applyNumberFormat="0" applyBorder="0" applyAlignment="0" applyProtection="0"/>
    <xf numFmtId="0" fontId="33" fillId="13" borderId="0" applyNumberFormat="0" applyBorder="0" applyAlignment="0" applyProtection="0"/>
    <xf numFmtId="0" fontId="32" fillId="13" borderId="0" applyNumberFormat="0" applyBorder="0" applyAlignment="0" applyProtection="0"/>
    <xf numFmtId="0" fontId="33" fillId="16" borderId="0" applyNumberFormat="0" applyBorder="0" applyAlignment="0" applyProtection="0"/>
    <xf numFmtId="0" fontId="32" fillId="16" borderId="0" applyNumberFormat="0" applyBorder="0" applyAlignment="0" applyProtection="0"/>
    <xf numFmtId="0" fontId="33" fillId="17" borderId="0" applyNumberFormat="0" applyBorder="0" applyAlignment="0" applyProtection="0"/>
    <xf numFmtId="0" fontId="32" fillId="17" borderId="0" applyNumberFormat="0" applyBorder="0" applyAlignment="0" applyProtection="0"/>
    <xf numFmtId="0" fontId="33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1" borderId="0" applyNumberFormat="0" applyBorder="0" applyAlignment="0" applyProtection="0"/>
    <xf numFmtId="0" fontId="32" fillId="16" borderId="0" applyNumberFormat="0" applyBorder="0" applyAlignment="0" applyProtection="0"/>
    <xf numFmtId="0" fontId="32" fillId="17" borderId="0" applyNumberFormat="0" applyBorder="0" applyAlignment="0" applyProtection="0"/>
    <xf numFmtId="0" fontId="32" fillId="22" borderId="0" applyNumberFormat="0" applyBorder="0" applyAlignment="0" applyProtection="0"/>
    <xf numFmtId="0" fontId="34" fillId="6" borderId="0" applyNumberFormat="0" applyBorder="0" applyAlignment="0" applyProtection="0"/>
    <xf numFmtId="0" fontId="35" fillId="23" borderId="25" applyNumberFormat="0" applyAlignment="0" applyProtection="0"/>
    <xf numFmtId="0" fontId="36" fillId="24" borderId="26" applyNumberFormat="0" applyAlignment="0" applyProtection="0"/>
    <xf numFmtId="49" fontId="37" fillId="0" borderId="1">
      <alignment horizontal="center" vertical="center"/>
      <protection locked="0"/>
    </xf>
    <xf numFmtId="49" fontId="37" fillId="0" borderId="1">
      <alignment horizontal="center" vertical="center"/>
      <protection locked="0"/>
    </xf>
    <xf numFmtId="49" fontId="37" fillId="0" borderId="1">
      <alignment horizontal="center" vertical="center"/>
      <protection locked="0"/>
    </xf>
    <xf numFmtId="49" fontId="37" fillId="0" borderId="1">
      <alignment horizontal="center" vertical="center"/>
      <protection locked="0"/>
    </xf>
    <xf numFmtId="49" fontId="37" fillId="0" borderId="1">
      <alignment horizontal="center" vertical="center"/>
      <protection locked="0"/>
    </xf>
    <xf numFmtId="49" fontId="37" fillId="0" borderId="1">
      <alignment horizontal="center" vertical="center"/>
      <protection locked="0"/>
    </xf>
    <xf numFmtId="49" fontId="37" fillId="0" borderId="1">
      <alignment horizontal="center" vertical="center"/>
      <protection locked="0"/>
    </xf>
    <xf numFmtId="49" fontId="37" fillId="0" borderId="1">
      <alignment horizontal="center" vertical="center"/>
      <protection locked="0"/>
    </xf>
    <xf numFmtId="49" fontId="37" fillId="0" borderId="1">
      <alignment horizontal="center" vertical="center"/>
      <protection locked="0"/>
    </xf>
    <xf numFmtId="49" fontId="37" fillId="0" borderId="1">
      <alignment horizontal="center" vertical="center"/>
      <protection locked="0"/>
    </xf>
    <xf numFmtId="49" fontId="37" fillId="0" borderId="1">
      <alignment horizontal="center" vertical="center"/>
      <protection locked="0"/>
    </xf>
    <xf numFmtId="49" fontId="37" fillId="0" borderId="1">
      <alignment horizontal="center" vertical="center"/>
      <protection locked="0"/>
    </xf>
    <xf numFmtId="49" fontId="37" fillId="0" borderId="1">
      <alignment horizontal="center" vertical="center"/>
      <protection locked="0"/>
    </xf>
    <xf numFmtId="169" fontId="38" fillId="0" borderId="0" applyFont="0" applyFill="0" applyBorder="0" applyAlignment="0" applyProtection="0"/>
    <xf numFmtId="49" fontId="38" fillId="0" borderId="1">
      <alignment horizontal="left" vertical="center"/>
      <protection locked="0"/>
    </xf>
    <xf numFmtId="49" fontId="38" fillId="0" borderId="1">
      <alignment horizontal="left" vertical="center"/>
      <protection locked="0"/>
    </xf>
    <xf numFmtId="49" fontId="38" fillId="0" borderId="1">
      <alignment horizontal="left" vertical="center"/>
      <protection locked="0"/>
    </xf>
    <xf numFmtId="49" fontId="38" fillId="0" borderId="1">
      <alignment horizontal="left" vertical="center"/>
      <protection locked="0"/>
    </xf>
    <xf numFmtId="49" fontId="38" fillId="0" borderId="1">
      <alignment horizontal="left" vertical="center"/>
      <protection locked="0"/>
    </xf>
    <xf numFmtId="49" fontId="38" fillId="0" borderId="1">
      <alignment horizontal="left" vertical="center"/>
      <protection locked="0"/>
    </xf>
    <xf numFmtId="49" fontId="38" fillId="0" borderId="1">
      <alignment horizontal="left" vertical="center"/>
      <protection locked="0"/>
    </xf>
    <xf numFmtId="49" fontId="38" fillId="0" borderId="1">
      <alignment horizontal="left" vertical="center"/>
      <protection locked="0"/>
    </xf>
    <xf numFmtId="49" fontId="38" fillId="0" borderId="1">
      <alignment horizontal="left" vertical="center"/>
      <protection locked="0"/>
    </xf>
    <xf numFmtId="49" fontId="38" fillId="0" borderId="1">
      <alignment horizontal="left" vertical="center"/>
      <protection locked="0"/>
    </xf>
    <xf numFmtId="49" fontId="38" fillId="0" borderId="1">
      <alignment horizontal="left" vertical="center"/>
      <protection locked="0"/>
    </xf>
    <xf numFmtId="49" fontId="38" fillId="0" borderId="1">
      <alignment horizontal="left" vertical="center"/>
      <protection locked="0"/>
    </xf>
    <xf numFmtId="49" fontId="38" fillId="0" borderId="1">
      <alignment horizontal="left" vertical="center"/>
      <protection locked="0"/>
    </xf>
    <xf numFmtId="49" fontId="38" fillId="0" borderId="1">
      <alignment horizontal="left" vertical="center"/>
      <protection locked="0"/>
    </xf>
    <xf numFmtId="49" fontId="38" fillId="0" borderId="1">
      <alignment horizontal="left" vertical="center"/>
      <protection locked="0"/>
    </xf>
    <xf numFmtId="49" fontId="38" fillId="0" borderId="1">
      <alignment horizontal="left" vertical="center"/>
      <protection locked="0"/>
    </xf>
    <xf numFmtId="49" fontId="38" fillId="0" borderId="1">
      <alignment horizontal="left" vertical="center"/>
      <protection locked="0"/>
    </xf>
    <xf numFmtId="0" fontId="39" fillId="0" borderId="0" applyNumberFormat="0" applyFill="0" applyBorder="0" applyAlignment="0" applyProtection="0"/>
    <xf numFmtId="170" fontId="40" fillId="0" borderId="0" applyAlignment="0">
      <alignment wrapText="1"/>
    </xf>
    <xf numFmtId="0" fontId="41" fillId="7" borderId="0" applyNumberFormat="0" applyBorder="0" applyAlignment="0" applyProtection="0"/>
    <xf numFmtId="0" fontId="42" fillId="0" borderId="27" applyNumberFormat="0" applyFill="0" applyAlignment="0" applyProtection="0"/>
    <xf numFmtId="0" fontId="43" fillId="0" borderId="28" applyNumberFormat="0" applyFill="0" applyAlignment="0" applyProtection="0"/>
    <xf numFmtId="0" fontId="44" fillId="0" borderId="29" applyNumberFormat="0" applyFill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46" fillId="10" borderId="25" applyNumberFormat="0" applyAlignment="0" applyProtection="0"/>
    <xf numFmtId="49" fontId="38" fillId="0" borderId="0" applyNumberFormat="0" applyFont="0" applyAlignment="0">
      <alignment vertical="top" wrapText="1"/>
      <protection locked="0"/>
    </xf>
    <xf numFmtId="49" fontId="38" fillId="0" borderId="0" applyNumberFormat="0" applyFont="0" applyAlignment="0">
      <alignment vertical="top" wrapText="1"/>
    </xf>
    <xf numFmtId="49" fontId="38" fillId="0" borderId="0" applyNumberFormat="0" applyFont="0" applyAlignment="0">
      <alignment vertical="top" wrapText="1"/>
    </xf>
    <xf numFmtId="49" fontId="38" fillId="0" borderId="0" applyNumberFormat="0" applyFont="0" applyAlignment="0">
      <alignment vertical="top" wrapText="1"/>
      <protection locked="0"/>
    </xf>
    <xf numFmtId="49" fontId="38" fillId="0" borderId="0" applyNumberFormat="0" applyFont="0" applyAlignment="0">
      <alignment vertical="top" wrapText="1"/>
    </xf>
    <xf numFmtId="49" fontId="38" fillId="0" borderId="0" applyNumberFormat="0" applyFont="0" applyAlignment="0">
      <alignment vertical="top" wrapText="1"/>
      <protection locked="0"/>
    </xf>
    <xf numFmtId="49" fontId="38" fillId="0" borderId="0" applyNumberFormat="0" applyFont="0" applyAlignment="0">
      <alignment vertical="top" wrapText="1"/>
    </xf>
    <xf numFmtId="49" fontId="38" fillId="0" borderId="0" applyNumberFormat="0" applyFont="0" applyAlignment="0">
      <alignment vertical="top" wrapText="1"/>
      <protection locked="0"/>
    </xf>
    <xf numFmtId="49" fontId="38" fillId="0" borderId="0" applyNumberFormat="0" applyFont="0" applyAlignment="0">
      <alignment vertical="top" wrapText="1"/>
      <protection locked="0"/>
    </xf>
    <xf numFmtId="49" fontId="38" fillId="0" borderId="0" applyNumberFormat="0" applyFont="0" applyAlignment="0">
      <alignment vertical="top" wrapText="1"/>
      <protection locked="0"/>
    </xf>
    <xf numFmtId="49" fontId="38" fillId="0" borderId="0" applyNumberFormat="0" applyFont="0" applyAlignment="0">
      <alignment vertical="top" wrapText="1"/>
      <protection locked="0"/>
    </xf>
    <xf numFmtId="49" fontId="38" fillId="0" borderId="0" applyNumberFormat="0" applyFont="0" applyAlignment="0">
      <alignment vertical="top" wrapText="1"/>
      <protection locked="0"/>
    </xf>
    <xf numFmtId="49" fontId="38" fillId="0" borderId="0" applyNumberFormat="0" applyFont="0" applyAlignment="0">
      <alignment vertical="top" wrapText="1"/>
      <protection locked="0"/>
    </xf>
    <xf numFmtId="49" fontId="38" fillId="0" borderId="0" applyNumberFormat="0" applyFont="0" applyAlignment="0">
      <alignment vertical="top" wrapText="1"/>
      <protection locked="0"/>
    </xf>
    <xf numFmtId="49" fontId="38" fillId="0" borderId="0" applyNumberFormat="0" applyFont="0" applyAlignment="0">
      <alignment vertical="top" wrapText="1"/>
      <protection locked="0"/>
    </xf>
    <xf numFmtId="49" fontId="38" fillId="0" borderId="0" applyNumberFormat="0" applyFont="0" applyAlignment="0">
      <alignment vertical="top" wrapText="1"/>
      <protection locked="0"/>
    </xf>
    <xf numFmtId="49" fontId="38" fillId="0" borderId="0" applyNumberFormat="0" applyFont="0" applyAlignment="0">
      <alignment vertical="top" wrapText="1"/>
      <protection locked="0"/>
    </xf>
    <xf numFmtId="49" fontId="38" fillId="0" borderId="0" applyNumberFormat="0" applyFont="0" applyAlignment="0">
      <alignment vertical="top" wrapText="1"/>
      <protection locked="0"/>
    </xf>
    <xf numFmtId="49" fontId="38" fillId="0" borderId="0" applyNumberFormat="0" applyFont="0" applyAlignment="0">
      <alignment vertical="top" wrapText="1"/>
      <protection locked="0"/>
    </xf>
    <xf numFmtId="49" fontId="38" fillId="0" borderId="0" applyNumberFormat="0" applyFont="0" applyAlignment="0">
      <alignment vertical="top" wrapText="1"/>
      <protection locked="0"/>
    </xf>
    <xf numFmtId="49" fontId="47" fillId="25" borderId="30">
      <alignment horizontal="left" vertical="center"/>
      <protection locked="0"/>
    </xf>
    <xf numFmtId="49" fontId="47" fillId="25" borderId="30">
      <alignment horizontal="left" vertical="center"/>
    </xf>
    <xf numFmtId="4" fontId="47" fillId="25" borderId="30">
      <alignment horizontal="right" vertical="center"/>
      <protection locked="0"/>
    </xf>
    <xf numFmtId="4" fontId="47" fillId="25" borderId="30">
      <alignment horizontal="right" vertical="center"/>
    </xf>
    <xf numFmtId="4" fontId="48" fillId="25" borderId="30">
      <alignment horizontal="right" vertical="center"/>
      <protection locked="0"/>
    </xf>
    <xf numFmtId="49" fontId="49" fillId="25" borderId="1">
      <alignment horizontal="left" vertical="center"/>
      <protection locked="0"/>
    </xf>
    <xf numFmtId="49" fontId="49" fillId="25" borderId="1">
      <alignment horizontal="left" vertical="center"/>
    </xf>
    <xf numFmtId="49" fontId="50" fillId="25" borderId="1">
      <alignment horizontal="left" vertical="center"/>
      <protection locked="0"/>
    </xf>
    <xf numFmtId="49" fontId="50" fillId="25" borderId="1">
      <alignment horizontal="left" vertical="center"/>
    </xf>
    <xf numFmtId="4" fontId="49" fillId="25" borderId="1">
      <alignment horizontal="right" vertical="center"/>
      <protection locked="0"/>
    </xf>
    <xf numFmtId="4" fontId="49" fillId="25" borderId="1">
      <alignment horizontal="right" vertical="center"/>
    </xf>
    <xf numFmtId="4" fontId="51" fillId="25" borderId="1">
      <alignment horizontal="right" vertical="center"/>
      <protection locked="0"/>
    </xf>
    <xf numFmtId="49" fontId="37" fillId="25" borderId="1">
      <alignment horizontal="left" vertical="center"/>
      <protection locked="0"/>
    </xf>
    <xf numFmtId="49" fontId="37" fillId="25" borderId="1">
      <alignment horizontal="left" vertical="center"/>
      <protection locked="0"/>
    </xf>
    <xf numFmtId="49" fontId="37" fillId="25" borderId="1">
      <alignment horizontal="left" vertical="center"/>
    </xf>
    <xf numFmtId="49" fontId="37" fillId="25" borderId="1">
      <alignment horizontal="left" vertical="center"/>
    </xf>
    <xf numFmtId="49" fontId="48" fillId="25" borderId="1">
      <alignment horizontal="left" vertical="center"/>
      <protection locked="0"/>
    </xf>
    <xf numFmtId="49" fontId="48" fillId="25" borderId="1">
      <alignment horizontal="left" vertical="center"/>
    </xf>
    <xf numFmtId="4" fontId="37" fillId="25" borderId="1">
      <alignment horizontal="right" vertical="center"/>
      <protection locked="0"/>
    </xf>
    <xf numFmtId="4" fontId="37" fillId="25" borderId="1">
      <alignment horizontal="right" vertical="center"/>
      <protection locked="0"/>
    </xf>
    <xf numFmtId="4" fontId="37" fillId="25" borderId="1">
      <alignment horizontal="right" vertical="center"/>
    </xf>
    <xf numFmtId="4" fontId="37" fillId="25" borderId="1">
      <alignment horizontal="right" vertical="center"/>
    </xf>
    <xf numFmtId="4" fontId="48" fillId="25" borderId="1">
      <alignment horizontal="right" vertical="center"/>
      <protection locked="0"/>
    </xf>
    <xf numFmtId="49" fontId="52" fillId="25" borderId="1">
      <alignment horizontal="left" vertical="center"/>
      <protection locked="0"/>
    </xf>
    <xf numFmtId="49" fontId="52" fillId="25" borderId="1">
      <alignment horizontal="left" vertical="center"/>
    </xf>
    <xf numFmtId="49" fontId="53" fillId="25" borderId="1">
      <alignment horizontal="left" vertical="center"/>
      <protection locked="0"/>
    </xf>
    <xf numFmtId="49" fontId="53" fillId="25" borderId="1">
      <alignment horizontal="left" vertical="center"/>
    </xf>
    <xf numFmtId="4" fontId="52" fillId="25" borderId="1">
      <alignment horizontal="right" vertical="center"/>
      <protection locked="0"/>
    </xf>
    <xf numFmtId="4" fontId="52" fillId="25" borderId="1">
      <alignment horizontal="right" vertical="center"/>
    </xf>
    <xf numFmtId="4" fontId="54" fillId="25" borderId="1">
      <alignment horizontal="right" vertical="center"/>
      <protection locked="0"/>
    </xf>
    <xf numFmtId="49" fontId="55" fillId="0" borderId="1">
      <alignment horizontal="left" vertical="center"/>
      <protection locked="0"/>
    </xf>
    <xf numFmtId="49" fontId="55" fillId="0" borderId="1">
      <alignment horizontal="left" vertical="center"/>
    </xf>
    <xf numFmtId="49" fontId="56" fillId="0" borderId="1">
      <alignment horizontal="left" vertical="center"/>
      <protection locked="0"/>
    </xf>
    <xf numFmtId="49" fontId="56" fillId="0" borderId="1">
      <alignment horizontal="left" vertical="center"/>
    </xf>
    <xf numFmtId="4" fontId="55" fillId="0" borderId="1">
      <alignment horizontal="right" vertical="center"/>
      <protection locked="0"/>
    </xf>
    <xf numFmtId="4" fontId="55" fillId="0" borderId="1">
      <alignment horizontal="right" vertical="center"/>
    </xf>
    <xf numFmtId="4" fontId="56" fillId="0" borderId="1">
      <alignment horizontal="right" vertical="center"/>
      <protection locked="0"/>
    </xf>
    <xf numFmtId="49" fontId="57" fillId="0" borderId="1">
      <alignment horizontal="left" vertical="center"/>
      <protection locked="0"/>
    </xf>
    <xf numFmtId="49" fontId="57" fillId="0" borderId="1">
      <alignment horizontal="left" vertical="center"/>
    </xf>
    <xf numFmtId="49" fontId="58" fillId="0" borderId="1">
      <alignment horizontal="left" vertical="center"/>
      <protection locked="0"/>
    </xf>
    <xf numFmtId="49" fontId="58" fillId="0" borderId="1">
      <alignment horizontal="left" vertical="center"/>
    </xf>
    <xf numFmtId="4" fontId="57" fillId="0" borderId="1">
      <alignment horizontal="right" vertical="center"/>
      <protection locked="0"/>
    </xf>
    <xf numFmtId="4" fontId="57" fillId="0" borderId="1">
      <alignment horizontal="right" vertical="center"/>
    </xf>
    <xf numFmtId="49" fontId="55" fillId="0" borderId="1">
      <alignment horizontal="left" vertical="center"/>
      <protection locked="0"/>
    </xf>
    <xf numFmtId="49" fontId="56" fillId="0" borderId="1">
      <alignment horizontal="left" vertical="center"/>
      <protection locked="0"/>
    </xf>
    <xf numFmtId="4" fontId="55" fillId="0" borderId="1">
      <alignment horizontal="right" vertical="center"/>
      <protection locked="0"/>
    </xf>
    <xf numFmtId="0" fontId="59" fillId="0" borderId="31" applyNumberFormat="0" applyFill="0" applyAlignment="0" applyProtection="0"/>
    <xf numFmtId="0" fontId="60" fillId="26" borderId="0" applyNumberFormat="0" applyBorder="0" applyAlignment="0" applyProtection="0"/>
    <xf numFmtId="0" fontId="38" fillId="0" borderId="0"/>
    <xf numFmtId="0" fontId="38" fillId="0" borderId="0"/>
    <xf numFmtId="0" fontId="27" fillId="27" borderId="32" applyNumberFormat="0" applyFont="0" applyAlignment="0" applyProtection="0"/>
    <xf numFmtId="4" fontId="61" fillId="28" borderId="1">
      <alignment horizontal="right" vertical="center"/>
      <protection locked="0"/>
    </xf>
    <xf numFmtId="4" fontId="61" fillId="29" borderId="1">
      <alignment horizontal="right" vertical="center"/>
      <protection locked="0"/>
    </xf>
    <xf numFmtId="4" fontId="61" fillId="30" borderId="1">
      <alignment horizontal="right" vertical="center"/>
      <protection locked="0"/>
    </xf>
    <xf numFmtId="0" fontId="62" fillId="23" borderId="33" applyNumberFormat="0" applyAlignment="0" applyProtection="0"/>
    <xf numFmtId="49" fontId="37" fillId="0" borderId="1">
      <alignment horizontal="left" vertical="center" wrapText="1"/>
      <protection locked="0"/>
    </xf>
    <xf numFmtId="49" fontId="37" fillId="0" borderId="1">
      <alignment horizontal="left" vertical="center" wrapText="1"/>
      <protection locked="0"/>
    </xf>
    <xf numFmtId="0" fontId="63" fillId="0" borderId="0" applyNumberFormat="0" applyFill="0" applyBorder="0" applyAlignment="0" applyProtection="0"/>
    <xf numFmtId="0" fontId="64" fillId="0" borderId="34" applyNumberFormat="0" applyFill="0" applyAlignment="0" applyProtection="0"/>
    <xf numFmtId="0" fontId="65" fillId="0" borderId="0" applyNumberFormat="0" applyFill="0" applyBorder="0" applyAlignment="0" applyProtection="0"/>
    <xf numFmtId="0" fontId="33" fillId="19" borderId="0" applyNumberFormat="0" applyBorder="0" applyAlignment="0" applyProtection="0"/>
    <xf numFmtId="0" fontId="32" fillId="19" borderId="0" applyNumberFormat="0" applyBorder="0" applyAlignment="0" applyProtection="0"/>
    <xf numFmtId="0" fontId="33" fillId="20" borderId="0" applyNumberFormat="0" applyBorder="0" applyAlignment="0" applyProtection="0"/>
    <xf numFmtId="0" fontId="32" fillId="20" borderId="0" applyNumberFormat="0" applyBorder="0" applyAlignment="0" applyProtection="0"/>
    <xf numFmtId="0" fontId="33" fillId="21" borderId="0" applyNumberFormat="0" applyBorder="0" applyAlignment="0" applyProtection="0"/>
    <xf numFmtId="0" fontId="32" fillId="21" borderId="0" applyNumberFormat="0" applyBorder="0" applyAlignment="0" applyProtection="0"/>
    <xf numFmtId="0" fontId="33" fillId="16" borderId="0" applyNumberFormat="0" applyBorder="0" applyAlignment="0" applyProtection="0"/>
    <xf numFmtId="0" fontId="32" fillId="16" borderId="0" applyNumberFormat="0" applyBorder="0" applyAlignment="0" applyProtection="0"/>
    <xf numFmtId="0" fontId="33" fillId="17" borderId="0" applyNumberFormat="0" applyBorder="0" applyAlignment="0" applyProtection="0"/>
    <xf numFmtId="0" fontId="32" fillId="17" borderId="0" applyNumberFormat="0" applyBorder="0" applyAlignment="0" applyProtection="0"/>
    <xf numFmtId="0" fontId="33" fillId="22" borderId="0" applyNumberFormat="0" applyBorder="0" applyAlignment="0" applyProtection="0"/>
    <xf numFmtId="0" fontId="32" fillId="22" borderId="0" applyNumberFormat="0" applyBorder="0" applyAlignment="0" applyProtection="0"/>
    <xf numFmtId="0" fontId="66" fillId="10" borderId="25" applyNumberFormat="0" applyAlignment="0" applyProtection="0"/>
    <xf numFmtId="0" fontId="46" fillId="10" borderId="25" applyNumberFormat="0" applyAlignment="0" applyProtection="0"/>
    <xf numFmtId="0" fontId="67" fillId="23" borderId="33" applyNumberFormat="0" applyAlignment="0" applyProtection="0"/>
    <xf numFmtId="0" fontId="62" fillId="23" borderId="33" applyNumberFormat="0" applyAlignment="0" applyProtection="0"/>
    <xf numFmtId="0" fontId="68" fillId="23" borderId="25" applyNumberFormat="0" applyAlignment="0" applyProtection="0"/>
    <xf numFmtId="0" fontId="35" fillId="23" borderId="25" applyNumberFormat="0" applyAlignment="0" applyProtection="0"/>
    <xf numFmtId="171" fontId="38" fillId="0" borderId="0" applyFont="0" applyFill="0" applyBorder="0" applyAlignment="0" applyProtection="0"/>
    <xf numFmtId="0" fontId="69" fillId="0" borderId="27" applyNumberFormat="0" applyFill="0" applyAlignment="0" applyProtection="0"/>
    <xf numFmtId="0" fontId="42" fillId="0" borderId="27" applyNumberFormat="0" applyFill="0" applyAlignment="0" applyProtection="0"/>
    <xf numFmtId="0" fontId="70" fillId="0" borderId="28" applyNumberFormat="0" applyFill="0" applyAlignment="0" applyProtection="0"/>
    <xf numFmtId="0" fontId="43" fillId="0" borderId="28" applyNumberFormat="0" applyFill="0" applyAlignment="0" applyProtection="0"/>
    <xf numFmtId="0" fontId="71" fillId="0" borderId="29" applyNumberFormat="0" applyFill="0" applyAlignment="0" applyProtection="0"/>
    <xf numFmtId="0" fontId="44" fillId="0" borderId="29" applyNumberFormat="0" applyFill="0" applyAlignment="0" applyProtection="0"/>
    <xf numFmtId="0" fontId="71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72" fillId="0" borderId="34" applyNumberFormat="0" applyFill="0" applyAlignment="0" applyProtection="0"/>
    <xf numFmtId="0" fontId="64" fillId="0" borderId="34" applyNumberFormat="0" applyFill="0" applyAlignment="0" applyProtection="0"/>
    <xf numFmtId="0" fontId="73" fillId="24" borderId="26" applyNumberFormat="0" applyAlignment="0" applyProtection="0"/>
    <xf numFmtId="0" fontId="36" fillId="24" borderId="26" applyNumberFormat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74" fillId="26" borderId="0" applyNumberFormat="0" applyBorder="0" applyAlignment="0" applyProtection="0"/>
    <xf numFmtId="0" fontId="60" fillId="26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8" fillId="0" borderId="0"/>
    <xf numFmtId="0" fontId="27" fillId="0" borderId="0"/>
    <xf numFmtId="0" fontId="38" fillId="0" borderId="0"/>
    <xf numFmtId="0" fontId="38" fillId="0" borderId="0" applyNumberFormat="0" applyFont="0" applyFill="0" applyBorder="0" applyAlignment="0" applyProtection="0">
      <alignment vertical="top"/>
    </xf>
    <xf numFmtId="0" fontId="38" fillId="0" borderId="0" applyNumberFormat="0" applyFont="0" applyFill="0" applyBorder="0" applyAlignment="0" applyProtection="0">
      <alignment vertical="top"/>
    </xf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75" fillId="6" borderId="0" applyNumberFormat="0" applyBorder="0" applyAlignment="0" applyProtection="0"/>
    <xf numFmtId="0" fontId="34" fillId="6" borderId="0" applyNumberFormat="0" applyBorder="0" applyAlignment="0" applyProtection="0"/>
    <xf numFmtId="0" fontId="76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77" fillId="27" borderId="32" applyNumberFormat="0" applyFont="0" applyAlignment="0" applyProtection="0"/>
    <xf numFmtId="0" fontId="38" fillId="27" borderId="32" applyNumberFormat="0" applyFont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78" fillId="0" borderId="31" applyNumberFormat="0" applyFill="0" applyAlignment="0" applyProtection="0"/>
    <xf numFmtId="0" fontId="59" fillId="0" borderId="31" applyNumberFormat="0" applyFill="0" applyAlignment="0" applyProtection="0"/>
    <xf numFmtId="0" fontId="2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80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72" fontId="81" fillId="0" borderId="0" applyFont="0" applyFill="0" applyBorder="0" applyAlignment="0" applyProtection="0"/>
    <xf numFmtId="168" fontId="81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30" fillId="0" borderId="0" applyFont="0" applyFill="0" applyBorder="0" applyAlignment="0" applyProtection="0"/>
    <xf numFmtId="7" fontId="30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30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6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0" fontId="82" fillId="7" borderId="0" applyNumberFormat="0" applyBorder="0" applyAlignment="0" applyProtection="0"/>
    <xf numFmtId="0" fontId="41" fillId="7" borderId="0" applyNumberFormat="0" applyBorder="0" applyAlignment="0" applyProtection="0"/>
    <xf numFmtId="175" fontId="83" fillId="25" borderId="35" applyFill="0" applyBorder="0">
      <alignment horizontal="center" vertical="center" wrapText="1"/>
      <protection locked="0"/>
    </xf>
    <xf numFmtId="170" fontId="84" fillId="0" borderId="0">
      <alignment wrapText="1"/>
    </xf>
    <xf numFmtId="170" fontId="40" fillId="0" borderId="0">
      <alignment wrapText="1"/>
    </xf>
  </cellStyleXfs>
  <cellXfs count="393">
    <xf numFmtId="0" fontId="0" fillId="0" borderId="0" xfId="0"/>
    <xf numFmtId="0" fontId="8" fillId="0" borderId="0" xfId="2" applyFont="1"/>
    <xf numFmtId="0" fontId="8" fillId="0" borderId="0" xfId="2" applyFont="1" applyAlignment="1">
      <alignment horizontal="center"/>
    </xf>
    <xf numFmtId="0" fontId="9" fillId="0" borderId="0" xfId="2" applyFont="1" applyAlignment="1">
      <alignment horizontal="center"/>
    </xf>
    <xf numFmtId="0" fontId="6" fillId="0" borderId="0" xfId="2" applyFont="1" applyAlignment="1" applyProtection="1">
      <alignment horizontal="center" vertical="center" wrapText="1"/>
      <protection locked="0"/>
    </xf>
    <xf numFmtId="0" fontId="7" fillId="0" borderId="0" xfId="2" applyFont="1" applyAlignment="1" applyProtection="1">
      <alignment horizontal="center" vertical="center" wrapText="1"/>
      <protection locked="0"/>
    </xf>
    <xf numFmtId="0" fontId="10" fillId="0" borderId="0" xfId="2" applyFont="1" applyAlignment="1" applyProtection="1">
      <alignment horizontal="center" vertical="center"/>
      <protection locked="0"/>
    </xf>
    <xf numFmtId="0" fontId="11" fillId="0" borderId="0" xfId="2" applyFont="1"/>
    <xf numFmtId="0" fontId="11" fillId="2" borderId="0" xfId="2" applyFont="1" applyFill="1"/>
    <xf numFmtId="0" fontId="8" fillId="0" borderId="0" xfId="2" applyFont="1" applyAlignment="1" applyProtection="1">
      <alignment horizontal="left" vertical="center" wrapText="1"/>
      <protection locked="0"/>
    </xf>
    <xf numFmtId="0" fontId="9" fillId="0" borderId="0" xfId="2" applyFont="1" applyAlignment="1" applyProtection="1">
      <alignment horizontal="left" vertical="center"/>
      <protection locked="0"/>
    </xf>
    <xf numFmtId="0" fontId="9" fillId="0" borderId="0" xfId="2" applyFont="1" applyAlignment="1">
      <alignment horizontal="left"/>
    </xf>
    <xf numFmtId="0" fontId="9" fillId="0" borderId="0" xfId="2" applyFont="1"/>
    <xf numFmtId="0" fontId="13" fillId="3" borderId="0" xfId="2" applyFont="1" applyFill="1" applyBorder="1"/>
    <xf numFmtId="0" fontId="13" fillId="3" borderId="0" xfId="2" applyFont="1" applyFill="1" applyBorder="1" applyAlignment="1">
      <alignment horizontal="center"/>
    </xf>
    <xf numFmtId="0" fontId="12" fillId="3" borderId="0" xfId="2" applyFont="1" applyFill="1" applyBorder="1" applyAlignment="1">
      <alignment horizontal="center"/>
    </xf>
    <xf numFmtId="0" fontId="14" fillId="3" borderId="1" xfId="2" applyFont="1" applyFill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/>
    </xf>
    <xf numFmtId="0" fontId="12" fillId="3" borderId="4" xfId="2" applyFont="1" applyFill="1" applyBorder="1" applyAlignment="1">
      <alignment horizontal="center" vertical="center" wrapText="1"/>
    </xf>
    <xf numFmtId="0" fontId="12" fillId="3" borderId="5" xfId="2" applyFont="1" applyFill="1" applyBorder="1" applyAlignment="1">
      <alignment horizontal="center" vertical="center" wrapText="1"/>
    </xf>
    <xf numFmtId="0" fontId="12" fillId="3" borderId="1" xfId="2" applyFont="1" applyFill="1" applyBorder="1" applyAlignment="1">
      <alignment horizontal="center" vertical="center" wrapText="1"/>
    </xf>
    <xf numFmtId="0" fontId="12" fillId="0" borderId="1" xfId="2" applyFont="1" applyBorder="1" applyAlignment="1">
      <alignment horizontal="center"/>
    </xf>
    <xf numFmtId="0" fontId="12" fillId="0" borderId="1" xfId="0" applyFont="1" applyFill="1" applyBorder="1" applyAlignment="1">
      <alignment horizontal="justify" vertical="center" wrapText="1"/>
    </xf>
    <xf numFmtId="0" fontId="12" fillId="0" borderId="1" xfId="0" applyFont="1" applyFill="1" applyBorder="1"/>
    <xf numFmtId="0" fontId="12" fillId="0" borderId="1" xfId="0" applyFont="1" applyFill="1" applyBorder="1" applyAlignment="1">
      <alignment vertical="center" wrapText="1"/>
    </xf>
    <xf numFmtId="0" fontId="11" fillId="0" borderId="0" xfId="2" applyFont="1" applyFill="1"/>
    <xf numFmtId="0" fontId="8" fillId="0" borderId="0" xfId="2" applyFont="1" applyFill="1" applyBorder="1"/>
    <xf numFmtId="0" fontId="8" fillId="0" borderId="0" xfId="2" applyFont="1" applyFill="1" applyBorder="1" applyAlignment="1">
      <alignment horizontal="center"/>
    </xf>
    <xf numFmtId="0" fontId="8" fillId="0" borderId="10" xfId="2" applyFont="1" applyFill="1" applyBorder="1" applyAlignment="1">
      <alignment horizontal="center"/>
    </xf>
    <xf numFmtId="164" fontId="8" fillId="0" borderId="0" xfId="2" applyNumberFormat="1" applyFont="1" applyFill="1" applyBorder="1" applyAlignment="1">
      <alignment horizontal="center"/>
    </xf>
    <xf numFmtId="164" fontId="9" fillId="0" borderId="0" xfId="2" applyNumberFormat="1" applyFont="1" applyFill="1" applyAlignment="1">
      <alignment horizontal="center"/>
    </xf>
    <xf numFmtId="0" fontId="9" fillId="0" borderId="0" xfId="2" applyFont="1" applyFill="1" applyAlignment="1">
      <alignment horizontal="center"/>
    </xf>
    <xf numFmtId="0" fontId="8" fillId="3" borderId="0" xfId="2" applyFont="1" applyFill="1" applyBorder="1"/>
    <xf numFmtId="0" fontId="8" fillId="3" borderId="0" xfId="2" applyFont="1" applyFill="1" applyBorder="1" applyAlignment="1">
      <alignment horizontal="center"/>
    </xf>
    <xf numFmtId="0" fontId="7" fillId="3" borderId="0" xfId="2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 vertical="center" wrapText="1"/>
    </xf>
    <xf numFmtId="164" fontId="12" fillId="0" borderId="0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justify" vertical="center" wrapText="1"/>
    </xf>
    <xf numFmtId="164" fontId="12" fillId="0" borderId="0" xfId="0" applyNumberFormat="1" applyFont="1" applyFill="1" applyBorder="1" applyAlignment="1">
      <alignment horizontal="center"/>
    </xf>
    <xf numFmtId="0" fontId="6" fillId="0" borderId="0" xfId="2" applyFont="1" applyAlignment="1" applyProtection="1">
      <alignment vertical="center" wrapText="1"/>
      <protection locked="0"/>
    </xf>
    <xf numFmtId="0" fontId="12" fillId="0" borderId="0" xfId="2" applyFont="1" applyBorder="1" applyAlignment="1" applyProtection="1">
      <alignment vertical="center" wrapText="1"/>
      <protection locked="0"/>
    </xf>
    <xf numFmtId="0" fontId="5" fillId="0" borderId="0" xfId="2" applyFont="1" applyAlignment="1" applyProtection="1">
      <alignment vertical="center" wrapText="1"/>
      <protection locked="0"/>
    </xf>
    <xf numFmtId="0" fontId="15" fillId="0" borderId="0" xfId="2" applyFont="1"/>
    <xf numFmtId="0" fontId="5" fillId="0" borderId="0" xfId="2" applyFont="1" applyAlignment="1" applyProtection="1">
      <alignment horizontal="left" vertical="center" wrapText="1"/>
      <protection locked="0"/>
    </xf>
    <xf numFmtId="0" fontId="5" fillId="0" borderId="1" xfId="2" applyFont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5" fillId="0" borderId="0" xfId="2" applyFont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>
      <alignment wrapText="1"/>
    </xf>
    <xf numFmtId="0" fontId="12" fillId="3" borderId="1" xfId="0" applyFont="1" applyFill="1" applyBorder="1" applyAlignment="1">
      <alignment horizontal="justify" vertical="center" wrapText="1"/>
    </xf>
    <xf numFmtId="0" fontId="6" fillId="0" borderId="1" xfId="0" applyFont="1" applyFill="1" applyBorder="1"/>
    <xf numFmtId="0" fontId="5" fillId="0" borderId="1" xfId="2" applyFont="1" applyBorder="1" applyAlignment="1" applyProtection="1">
      <alignment horizontal="center" vertical="center" wrapText="1"/>
      <protection locked="0"/>
    </xf>
    <xf numFmtId="49" fontId="12" fillId="3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justify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5" fillId="0" borderId="0" xfId="2" applyFont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5" fillId="0" borderId="0" xfId="2" applyFont="1" applyAlignment="1" applyProtection="1">
      <alignment horizontal="left" vertical="center" wrapText="1"/>
      <protection locked="0"/>
    </xf>
    <xf numFmtId="0" fontId="7" fillId="3" borderId="0" xfId="2" applyFont="1" applyFill="1" applyBorder="1" applyAlignment="1">
      <alignment horizontal="center"/>
    </xf>
    <xf numFmtId="0" fontId="18" fillId="0" borderId="0" xfId="0" applyFont="1"/>
    <xf numFmtId="0" fontId="19" fillId="4" borderId="11" xfId="0" applyFont="1" applyFill="1" applyBorder="1" applyAlignment="1">
      <alignment wrapText="1"/>
    </xf>
    <xf numFmtId="0" fontId="19" fillId="4" borderId="12" xfId="0" applyFont="1" applyFill="1" applyBorder="1" applyAlignment="1">
      <alignment wrapText="1"/>
    </xf>
    <xf numFmtId="0" fontId="20" fillId="0" borderId="0" xfId="2" applyFont="1" applyAlignment="1">
      <alignment horizontal="center"/>
    </xf>
    <xf numFmtId="0" fontId="21" fillId="3" borderId="0" xfId="2" applyFont="1" applyFill="1" applyBorder="1" applyAlignment="1">
      <alignment horizontal="center"/>
    </xf>
    <xf numFmtId="0" fontId="2" fillId="2" borderId="0" xfId="2" applyFont="1" applyFill="1"/>
    <xf numFmtId="0" fontId="2" fillId="0" borderId="0" xfId="2" applyFont="1"/>
    <xf numFmtId="0" fontId="21" fillId="3" borderId="0" xfId="2" applyFont="1" applyFill="1" applyBorder="1"/>
    <xf numFmtId="0" fontId="7" fillId="3" borderId="0" xfId="2" applyFont="1" applyFill="1" applyBorder="1"/>
    <xf numFmtId="0" fontId="7" fillId="0" borderId="0" xfId="2" applyFont="1" applyAlignment="1">
      <alignment horizontal="center"/>
    </xf>
    <xf numFmtId="0" fontId="17" fillId="2" borderId="0" xfId="2" applyFont="1" applyFill="1"/>
    <xf numFmtId="0" fontId="23" fillId="2" borderId="0" xfId="2" applyFont="1" applyFill="1"/>
    <xf numFmtId="0" fontId="22" fillId="3" borderId="4" xfId="2" applyFont="1" applyFill="1" applyBorder="1" applyAlignment="1">
      <alignment horizontal="center" vertical="center" wrapText="1"/>
    </xf>
    <xf numFmtId="0" fontId="22" fillId="3" borderId="15" xfId="2" applyFont="1" applyFill="1" applyBorder="1" applyAlignment="1">
      <alignment horizontal="center" vertical="center" wrapText="1"/>
    </xf>
    <xf numFmtId="0" fontId="22" fillId="3" borderId="5" xfId="2" applyFont="1" applyFill="1" applyBorder="1" applyAlignment="1">
      <alignment horizontal="center" vertical="center" wrapText="1"/>
    </xf>
    <xf numFmtId="0" fontId="22" fillId="3" borderId="1" xfId="2" applyFont="1" applyFill="1" applyBorder="1" applyAlignment="1">
      <alignment horizontal="center" vertical="center" wrapText="1"/>
    </xf>
    <xf numFmtId="0" fontId="22" fillId="0" borderId="1" xfId="2" applyFont="1" applyBorder="1" applyAlignment="1">
      <alignment horizontal="center"/>
    </xf>
    <xf numFmtId="164" fontId="24" fillId="0" borderId="1" xfId="0" applyNumberFormat="1" applyFont="1" applyFill="1" applyBorder="1" applyAlignment="1">
      <alignment horizontal="center" vertical="center" wrapText="1"/>
    </xf>
    <xf numFmtId="166" fontId="24" fillId="0" borderId="1" xfId="0" applyNumberFormat="1" applyFont="1" applyFill="1" applyBorder="1" applyAlignment="1">
      <alignment horizontal="center" vertical="center" wrapText="1"/>
    </xf>
    <xf numFmtId="0" fontId="22" fillId="0" borderId="0" xfId="2" applyFont="1" applyAlignment="1">
      <alignment horizontal="center"/>
    </xf>
    <xf numFmtId="164" fontId="22" fillId="0" borderId="1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164" fontId="22" fillId="0" borderId="1" xfId="0" applyNumberFormat="1" applyFont="1" applyFill="1" applyBorder="1" applyAlignment="1">
      <alignment horizontal="center"/>
    </xf>
    <xf numFmtId="0" fontId="23" fillId="0" borderId="0" xfId="2" applyFont="1"/>
    <xf numFmtId="0" fontId="22" fillId="0" borderId="21" xfId="0" applyFont="1" applyFill="1" applyBorder="1" applyAlignment="1">
      <alignment horizontal="center" vertical="center" wrapText="1"/>
    </xf>
    <xf numFmtId="164" fontId="22" fillId="0" borderId="21" xfId="0" applyNumberFormat="1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justify" vertical="center" wrapText="1"/>
    </xf>
    <xf numFmtId="0" fontId="22" fillId="0" borderId="4" xfId="0" applyFont="1" applyFill="1" applyBorder="1" applyAlignment="1">
      <alignment horizontal="center" vertical="center" wrapText="1"/>
    </xf>
    <xf numFmtId="164" fontId="22" fillId="0" borderId="5" xfId="0" applyNumberFormat="1" applyFont="1" applyFill="1" applyBorder="1" applyAlignment="1">
      <alignment horizontal="center" vertical="center" wrapText="1"/>
    </xf>
    <xf numFmtId="164" fontId="22" fillId="0" borderId="4" xfId="0" applyNumberFormat="1" applyFont="1" applyFill="1" applyBorder="1" applyAlignment="1">
      <alignment horizontal="center" vertical="center" wrapText="1"/>
    </xf>
    <xf numFmtId="166" fontId="24" fillId="0" borderId="5" xfId="0" applyNumberFormat="1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left" vertical="center" wrapText="1"/>
    </xf>
    <xf numFmtId="0" fontId="24" fillId="0" borderId="4" xfId="0" applyFont="1" applyFill="1" applyBorder="1" applyAlignment="1">
      <alignment horizontal="left" vertical="center" wrapText="1"/>
    </xf>
    <xf numFmtId="164" fontId="22" fillId="0" borderId="1" xfId="0" applyNumberFormat="1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justify" vertical="center" wrapText="1"/>
    </xf>
    <xf numFmtId="0" fontId="24" fillId="0" borderId="4" xfId="0" applyFont="1" applyFill="1" applyBorder="1" applyAlignment="1">
      <alignment horizontal="center" vertical="center" wrapText="1"/>
    </xf>
    <xf numFmtId="164" fontId="24" fillId="0" borderId="4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24" fillId="0" borderId="21" xfId="0" applyFont="1" applyFill="1" applyBorder="1" applyAlignment="1">
      <alignment horizontal="left" vertical="center" wrapText="1"/>
    </xf>
    <xf numFmtId="0" fontId="24" fillId="0" borderId="21" xfId="0" applyFont="1" applyFill="1" applyBorder="1" applyAlignment="1">
      <alignment horizontal="center" vertical="center" wrapText="1"/>
    </xf>
    <xf numFmtId="164" fontId="24" fillId="0" borderId="21" xfId="0" applyNumberFormat="1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justify" vertical="center" wrapText="1"/>
    </xf>
    <xf numFmtId="164" fontId="24" fillId="0" borderId="16" xfId="0" applyNumberFormat="1" applyFont="1" applyFill="1" applyBorder="1" applyAlignment="1">
      <alignment horizontal="center" vertical="center" wrapText="1"/>
    </xf>
    <xf numFmtId="0" fontId="24" fillId="3" borderId="4" xfId="0" applyFont="1" applyFill="1" applyBorder="1" applyAlignment="1" applyProtection="1">
      <alignment horizontal="justify" vertical="center" wrapText="1"/>
      <protection locked="0"/>
    </xf>
    <xf numFmtId="0" fontId="22" fillId="3" borderId="4" xfId="0" applyFont="1" applyFill="1" applyBorder="1" applyAlignment="1" applyProtection="1">
      <alignment horizontal="justify" vertical="center" wrapText="1"/>
      <protection locked="0"/>
    </xf>
    <xf numFmtId="0" fontId="22" fillId="3" borderId="5" xfId="0" applyFont="1" applyFill="1" applyBorder="1" applyAlignment="1" applyProtection="1">
      <alignment horizontal="justify" vertical="center" wrapText="1"/>
      <protection locked="0"/>
    </xf>
    <xf numFmtId="164" fontId="24" fillId="0" borderId="1" xfId="0" applyNumberFormat="1" applyFont="1" applyFill="1" applyBorder="1" applyAlignment="1">
      <alignment horizontal="center"/>
    </xf>
    <xf numFmtId="0" fontId="22" fillId="0" borderId="21" xfId="0" applyFont="1" applyFill="1" applyBorder="1" applyAlignment="1">
      <alignment vertical="center" wrapText="1"/>
    </xf>
    <xf numFmtId="164" fontId="22" fillId="0" borderId="20" xfId="0" applyNumberFormat="1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vertical="center" wrapText="1"/>
    </xf>
    <xf numFmtId="0" fontId="22" fillId="0" borderId="17" xfId="0" applyFont="1" applyFill="1" applyBorder="1" applyAlignment="1">
      <alignment horizontal="justify" vertical="center" wrapText="1"/>
    </xf>
    <xf numFmtId="164" fontId="22" fillId="0" borderId="17" xfId="0" applyNumberFormat="1" applyFont="1" applyFill="1" applyBorder="1" applyAlignment="1">
      <alignment horizontal="center" vertical="center" wrapText="1"/>
    </xf>
    <xf numFmtId="164" fontId="22" fillId="0" borderId="15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vertical="center" wrapText="1"/>
    </xf>
    <xf numFmtId="3" fontId="22" fillId="0" borderId="21" xfId="0" applyNumberFormat="1" applyFont="1" applyFill="1" applyBorder="1" applyAlignment="1">
      <alignment horizontal="center" vertical="center" wrapText="1"/>
    </xf>
    <xf numFmtId="0" fontId="22" fillId="0" borderId="17" xfId="0" applyFont="1" applyFill="1" applyBorder="1" applyAlignment="1">
      <alignment horizontal="center" vertical="center" wrapText="1"/>
    </xf>
    <xf numFmtId="164" fontId="22" fillId="0" borderId="18" xfId="0" applyNumberFormat="1" applyFont="1" applyFill="1" applyBorder="1" applyAlignment="1">
      <alignment horizontal="center"/>
    </xf>
    <xf numFmtId="0" fontId="25" fillId="2" borderId="0" xfId="2" applyFont="1" applyFill="1"/>
    <xf numFmtId="0" fontId="21" fillId="0" borderId="0" xfId="2" applyFont="1" applyFill="1" applyBorder="1"/>
    <xf numFmtId="0" fontId="21" fillId="0" borderId="0" xfId="2" applyFont="1" applyFill="1" applyBorder="1" applyAlignment="1">
      <alignment horizontal="center"/>
    </xf>
    <xf numFmtId="0" fontId="21" fillId="0" borderId="10" xfId="2" applyFont="1" applyFill="1" applyBorder="1" applyAlignment="1">
      <alignment horizontal="center"/>
    </xf>
    <xf numFmtId="164" fontId="21" fillId="0" borderId="0" xfId="2" applyNumberFormat="1" applyFont="1" applyFill="1" applyBorder="1" applyAlignment="1">
      <alignment horizontal="center"/>
    </xf>
    <xf numFmtId="164" fontId="20" fillId="0" borderId="0" xfId="2" applyNumberFormat="1" applyFont="1" applyFill="1" applyAlignment="1">
      <alignment horizontal="center"/>
    </xf>
    <xf numFmtId="0" fontId="20" fillId="0" borderId="0" xfId="2" applyFont="1" applyFill="1" applyAlignment="1">
      <alignment horizontal="center"/>
    </xf>
    <xf numFmtId="0" fontId="21" fillId="3" borderId="10" xfId="2" applyFont="1" applyFill="1" applyBorder="1" applyAlignment="1">
      <alignment horizontal="center"/>
    </xf>
    <xf numFmtId="0" fontId="22" fillId="0" borderId="0" xfId="0" applyFont="1" applyFill="1" applyBorder="1" applyAlignment="1">
      <alignment horizontal="left" vertical="center" wrapText="1"/>
    </xf>
    <xf numFmtId="0" fontId="22" fillId="0" borderId="0" xfId="0" applyFont="1" applyFill="1" applyBorder="1" applyAlignment="1">
      <alignment horizontal="center" vertical="center" wrapText="1"/>
    </xf>
    <xf numFmtId="164" fontId="24" fillId="0" borderId="0" xfId="0" applyNumberFormat="1" applyFont="1" applyFill="1" applyBorder="1" applyAlignment="1">
      <alignment horizontal="center" vertical="center" wrapText="1"/>
    </xf>
    <xf numFmtId="164" fontId="24" fillId="0" borderId="0" xfId="0" applyNumberFormat="1" applyFont="1" applyFill="1" applyBorder="1" applyAlignment="1">
      <alignment horizontal="center"/>
    </xf>
    <xf numFmtId="0" fontId="8" fillId="0" borderId="10" xfId="2" applyFont="1" applyFill="1" applyBorder="1" applyAlignment="1">
      <alignment horizontal="center"/>
    </xf>
    <xf numFmtId="0" fontId="7" fillId="3" borderId="0" xfId="2" applyFont="1" applyFill="1" applyBorder="1" applyAlignment="1">
      <alignment horizontal="center"/>
    </xf>
    <xf numFmtId="0" fontId="8" fillId="3" borderId="0" xfId="2" applyFont="1" applyFill="1" applyBorder="1" applyAlignment="1">
      <alignment horizontal="center"/>
    </xf>
    <xf numFmtId="0" fontId="26" fillId="4" borderId="11" xfId="0" applyFont="1" applyFill="1" applyBorder="1" applyAlignment="1">
      <alignment wrapText="1"/>
    </xf>
    <xf numFmtId="0" fontId="26" fillId="4" borderId="12" xfId="0" applyFont="1" applyFill="1" applyBorder="1" applyAlignment="1">
      <alignment wrapText="1"/>
    </xf>
    <xf numFmtId="0" fontId="16" fillId="0" borderId="0" xfId="230" applyFont="1" applyFill="1" applyAlignment="1">
      <alignment vertical="center"/>
    </xf>
    <xf numFmtId="0" fontId="16" fillId="0" borderId="0" xfId="230" applyFont="1" applyFill="1" applyBorder="1" applyAlignment="1">
      <alignment vertical="center"/>
    </xf>
    <xf numFmtId="0" fontId="28" fillId="0" borderId="0" xfId="230" applyFont="1" applyFill="1" applyAlignment="1">
      <alignment horizontal="center" vertical="center"/>
    </xf>
    <xf numFmtId="0" fontId="12" fillId="0" borderId="0" xfId="230" applyFont="1" applyFill="1" applyAlignment="1">
      <alignment vertical="center"/>
    </xf>
    <xf numFmtId="166" fontId="16" fillId="0" borderId="0" xfId="230" applyNumberFormat="1" applyFont="1" applyFill="1" applyAlignment="1">
      <alignment vertical="center"/>
    </xf>
    <xf numFmtId="0" fontId="6" fillId="0" borderId="0" xfId="230" applyFont="1" applyFill="1" applyBorder="1" applyAlignment="1">
      <alignment vertical="center" wrapText="1"/>
    </xf>
    <xf numFmtId="0" fontId="12" fillId="0" borderId="0" xfId="230" applyFont="1" applyFill="1" applyAlignment="1">
      <alignment vertical="center" wrapText="1"/>
    </xf>
    <xf numFmtId="0" fontId="12" fillId="0" borderId="0" xfId="230" applyFont="1" applyFill="1" applyBorder="1"/>
    <xf numFmtId="0" fontId="12" fillId="0" borderId="0" xfId="230" applyFont="1" applyFill="1" applyBorder="1" applyAlignment="1">
      <alignment horizontal="left" vertical="center" wrapText="1" shrinkToFit="1"/>
    </xf>
    <xf numFmtId="0" fontId="89" fillId="0" borderId="0" xfId="0" applyFont="1" applyAlignment="1">
      <alignment horizontal="center" vertical="center"/>
    </xf>
    <xf numFmtId="0" fontId="89" fillId="0" borderId="0" xfId="0" applyFont="1" applyAlignment="1">
      <alignment vertical="center"/>
    </xf>
    <xf numFmtId="0" fontId="89" fillId="0" borderId="0" xfId="0" applyFont="1" applyAlignment="1">
      <alignment horizontal="right" vertical="center"/>
    </xf>
    <xf numFmtId="0" fontId="91" fillId="0" borderId="0" xfId="0" applyFont="1" applyAlignment="1">
      <alignment horizontal="left" vertical="center"/>
    </xf>
    <xf numFmtId="0" fontId="91" fillId="0" borderId="0" xfId="0" applyFont="1" applyAlignment="1">
      <alignment horizontal="left" vertical="center" wrapText="1"/>
    </xf>
    <xf numFmtId="0" fontId="91" fillId="0" borderId="3" xfId="0" applyFont="1" applyBorder="1" applyAlignment="1">
      <alignment horizontal="left" vertical="center" wrapText="1"/>
    </xf>
    <xf numFmtId="0" fontId="89" fillId="0" borderId="1" xfId="0" applyFont="1" applyBorder="1" applyAlignment="1">
      <alignment horizontal="center" vertical="center" wrapText="1" shrinkToFit="1"/>
    </xf>
    <xf numFmtId="0" fontId="89" fillId="0" borderId="2" xfId="0" applyFont="1" applyBorder="1" applyAlignment="1">
      <alignment horizontal="center" vertical="center" wrapText="1" shrinkToFit="1"/>
    </xf>
    <xf numFmtId="167" fontId="91" fillId="0" borderId="0" xfId="0" applyNumberFormat="1" applyFont="1" applyAlignment="1">
      <alignment horizontal="right" vertical="center" wrapText="1"/>
    </xf>
    <xf numFmtId="167" fontId="91" fillId="0" borderId="0" xfId="0" applyNumberFormat="1" applyFont="1" applyAlignment="1">
      <alignment horizontal="center" vertical="center" wrapText="1"/>
    </xf>
    <xf numFmtId="166" fontId="91" fillId="0" borderId="0" xfId="0" applyNumberFormat="1" applyFont="1" applyAlignment="1">
      <alignment horizontal="center" vertical="center" wrapText="1"/>
    </xf>
    <xf numFmtId="166" fontId="91" fillId="0" borderId="0" xfId="0" applyNumberFormat="1" applyFont="1" applyAlignment="1">
      <alignment horizontal="center" vertical="center"/>
    </xf>
    <xf numFmtId="0" fontId="89" fillId="0" borderId="3" xfId="0" applyFont="1" applyBorder="1" applyAlignment="1">
      <alignment vertical="center"/>
    </xf>
    <xf numFmtId="0" fontId="89" fillId="0" borderId="3" xfId="0" applyFont="1" applyBorder="1" applyAlignment="1">
      <alignment horizontal="center" vertical="center"/>
    </xf>
    <xf numFmtId="0" fontId="89" fillId="0" borderId="1" xfId="0" applyFont="1" applyBorder="1" applyAlignment="1">
      <alignment horizontal="center" vertical="center" wrapText="1"/>
    </xf>
    <xf numFmtId="0" fontId="89" fillId="0" borderId="1" xfId="0" applyFont="1" applyBorder="1" applyAlignment="1">
      <alignment horizontal="center" vertical="center"/>
    </xf>
    <xf numFmtId="3" fontId="89" fillId="0" borderId="1" xfId="0" applyNumberFormat="1" applyFont="1" applyBorder="1" applyAlignment="1">
      <alignment horizontal="center" vertical="center" wrapText="1"/>
    </xf>
    <xf numFmtId="176" fontId="89" fillId="32" borderId="1" xfId="0" applyNumberFormat="1" applyFont="1" applyFill="1" applyBorder="1" applyAlignment="1">
      <alignment horizontal="center" vertical="center" wrapText="1"/>
    </xf>
    <xf numFmtId="176" fontId="89" fillId="0" borderId="1" xfId="0" applyNumberFormat="1" applyFont="1" applyBorder="1" applyAlignment="1">
      <alignment horizontal="center" vertical="center" wrapText="1"/>
    </xf>
    <xf numFmtId="176" fontId="91" fillId="33" borderId="1" xfId="0" applyNumberFormat="1" applyFont="1" applyFill="1" applyBorder="1" applyAlignment="1">
      <alignment horizontal="center" vertical="center" wrapText="1"/>
    </xf>
    <xf numFmtId="167" fontId="89" fillId="32" borderId="1" xfId="0" applyNumberFormat="1" applyFont="1" applyFill="1" applyBorder="1" applyAlignment="1">
      <alignment horizontal="center" vertical="center" wrapText="1"/>
    </xf>
    <xf numFmtId="167" fontId="89" fillId="0" borderId="1" xfId="0" applyNumberFormat="1" applyFont="1" applyBorder="1" applyAlignment="1">
      <alignment horizontal="center" vertical="center" wrapText="1"/>
    </xf>
    <xf numFmtId="0" fontId="89" fillId="0" borderId="0" xfId="0" applyFont="1" applyAlignment="1">
      <alignment horizontal="center" vertical="center" wrapText="1"/>
    </xf>
    <xf numFmtId="167" fontId="89" fillId="0" borderId="0" xfId="0" applyNumberFormat="1" applyFont="1" applyAlignment="1">
      <alignment horizontal="center" vertical="center" wrapText="1"/>
    </xf>
    <xf numFmtId="0" fontId="91" fillId="0" borderId="0" xfId="0" applyFont="1" applyAlignment="1">
      <alignment horizontal="right" vertical="center"/>
    </xf>
    <xf numFmtId="167" fontId="91" fillId="0" borderId="0" xfId="0" applyNumberFormat="1" applyFont="1" applyAlignment="1">
      <alignment horizontal="right" vertical="center"/>
    </xf>
    <xf numFmtId="0" fontId="93" fillId="0" borderId="0" xfId="0" applyFont="1" applyAlignment="1">
      <alignment vertical="center"/>
    </xf>
    <xf numFmtId="0" fontId="93" fillId="0" borderId="0" xfId="0" applyFont="1"/>
    <xf numFmtId="0" fontId="93" fillId="0" borderId="0" xfId="0" applyFont="1" applyAlignment="1">
      <alignment horizontal="center" vertical="center"/>
    </xf>
    <xf numFmtId="0" fontId="89" fillId="0" borderId="0" xfId="0" applyFont="1"/>
    <xf numFmtId="0" fontId="89" fillId="0" borderId="0" xfId="0" applyFont="1" applyAlignment="1">
      <alignment horizontal="center"/>
    </xf>
    <xf numFmtId="0" fontId="94" fillId="0" borderId="0" xfId="0" applyFont="1" applyAlignment="1">
      <alignment horizontal="center" vertical="center"/>
    </xf>
    <xf numFmtId="0" fontId="89" fillId="0" borderId="0" xfId="0" applyFont="1" applyAlignment="1">
      <alignment vertical="center" wrapText="1" shrinkToFit="1"/>
    </xf>
    <xf numFmtId="0" fontId="95" fillId="0" borderId="0" xfId="0" applyFont="1" applyAlignment="1">
      <alignment vertical="center"/>
    </xf>
    <xf numFmtId="0" fontId="91" fillId="3" borderId="1" xfId="0" applyFont="1" applyFill="1" applyBorder="1" applyAlignment="1">
      <alignment horizontal="justify" vertical="center" wrapText="1"/>
    </xf>
    <xf numFmtId="0" fontId="89" fillId="3" borderId="1" xfId="0" applyFont="1" applyFill="1" applyBorder="1" applyAlignment="1">
      <alignment horizontal="justify" vertical="center" wrapText="1"/>
    </xf>
    <xf numFmtId="0" fontId="91" fillId="0" borderId="1" xfId="0" applyFont="1" applyFill="1" applyBorder="1" applyAlignment="1">
      <alignment horizontal="justify" vertical="center" wrapText="1"/>
    </xf>
    <xf numFmtId="0" fontId="89" fillId="0" borderId="1" xfId="0" applyFont="1" applyFill="1" applyBorder="1" applyAlignment="1">
      <alignment horizontal="justify" vertical="center" wrapText="1"/>
    </xf>
    <xf numFmtId="49" fontId="91" fillId="3" borderId="1" xfId="0" applyNumberFormat="1" applyFont="1" applyFill="1" applyBorder="1" applyAlignment="1">
      <alignment horizontal="center" vertical="center" wrapText="1"/>
    </xf>
    <xf numFmtId="164" fontId="91" fillId="0" borderId="1" xfId="0" applyNumberFormat="1" applyFont="1" applyFill="1" applyBorder="1" applyAlignment="1">
      <alignment horizontal="center" vertical="center" wrapText="1"/>
    </xf>
    <xf numFmtId="166" fontId="91" fillId="0" borderId="1" xfId="0" applyNumberFormat="1" applyFont="1" applyFill="1" applyBorder="1" applyAlignment="1">
      <alignment horizontal="center" vertical="center" wrapText="1"/>
    </xf>
    <xf numFmtId="49" fontId="89" fillId="3" borderId="1" xfId="0" applyNumberFormat="1" applyFont="1" applyFill="1" applyBorder="1" applyAlignment="1">
      <alignment horizontal="center" vertical="center" wrapText="1"/>
    </xf>
    <xf numFmtId="164" fontId="91" fillId="3" borderId="1" xfId="0" applyNumberFormat="1" applyFont="1" applyFill="1" applyBorder="1" applyAlignment="1">
      <alignment horizontal="center" vertical="center" wrapText="1"/>
    </xf>
    <xf numFmtId="164" fontId="89" fillId="3" borderId="1" xfId="0" applyNumberFormat="1" applyFont="1" applyFill="1" applyBorder="1" applyAlignment="1">
      <alignment horizontal="center" vertical="center" wrapText="1"/>
    </xf>
    <xf numFmtId="164" fontId="89" fillId="0" borderId="1" xfId="0" applyNumberFormat="1" applyFont="1" applyFill="1" applyBorder="1" applyAlignment="1">
      <alignment horizontal="center" vertical="center" wrapText="1"/>
    </xf>
    <xf numFmtId="0" fontId="91" fillId="0" borderId="1" xfId="0" applyFont="1" applyFill="1" applyBorder="1"/>
    <xf numFmtId="0" fontId="91" fillId="0" borderId="1" xfId="0" applyFont="1" applyFill="1" applyBorder="1" applyAlignment="1">
      <alignment horizontal="center" vertical="center" wrapText="1"/>
    </xf>
    <xf numFmtId="0" fontId="89" fillId="0" borderId="1" xfId="0" applyFont="1" applyFill="1" applyBorder="1" applyAlignment="1">
      <alignment wrapText="1"/>
    </xf>
    <xf numFmtId="0" fontId="89" fillId="0" borderId="1" xfId="0" applyFont="1" applyFill="1" applyBorder="1" applyAlignment="1">
      <alignment horizontal="center" vertical="center" wrapText="1"/>
    </xf>
    <xf numFmtId="164" fontId="89" fillId="0" borderId="1" xfId="0" applyNumberFormat="1" applyFont="1" applyFill="1" applyBorder="1" applyAlignment="1">
      <alignment horizontal="center"/>
    </xf>
    <xf numFmtId="0" fontId="89" fillId="0" borderId="1" xfId="0" applyFont="1" applyFill="1" applyBorder="1"/>
    <xf numFmtId="0" fontId="96" fillId="0" borderId="0" xfId="0" applyFont="1"/>
    <xf numFmtId="0" fontId="89" fillId="0" borderId="21" xfId="0" applyFont="1" applyFill="1" applyBorder="1" applyAlignment="1">
      <alignment horizontal="justify" vertical="center" wrapText="1"/>
    </xf>
    <xf numFmtId="0" fontId="89" fillId="0" borderId="21" xfId="0" applyFont="1" applyFill="1" applyBorder="1" applyAlignment="1">
      <alignment horizontal="center" vertical="center" wrapText="1"/>
    </xf>
    <xf numFmtId="164" fontId="89" fillId="0" borderId="21" xfId="0" applyNumberFormat="1" applyFont="1" applyFill="1" applyBorder="1" applyAlignment="1">
      <alignment horizontal="center" vertical="center" wrapText="1"/>
    </xf>
    <xf numFmtId="164" fontId="91" fillId="0" borderId="19" xfId="0" applyNumberFormat="1" applyFont="1" applyFill="1" applyBorder="1" applyAlignment="1">
      <alignment horizontal="center" vertical="center" wrapText="1"/>
    </xf>
    <xf numFmtId="166" fontId="91" fillId="0" borderId="20" xfId="0" applyNumberFormat="1" applyFont="1" applyFill="1" applyBorder="1" applyAlignment="1">
      <alignment horizontal="center" vertical="center" wrapText="1"/>
    </xf>
    <xf numFmtId="164" fontId="89" fillId="0" borderId="19" xfId="0" applyNumberFormat="1" applyFont="1" applyFill="1" applyBorder="1" applyAlignment="1">
      <alignment horizontal="center"/>
    </xf>
    <xf numFmtId="166" fontId="91" fillId="0" borderId="19" xfId="0" applyNumberFormat="1" applyFont="1" applyFill="1" applyBorder="1" applyAlignment="1">
      <alignment horizontal="center" vertical="center" wrapText="1"/>
    </xf>
    <xf numFmtId="0" fontId="89" fillId="0" borderId="4" xfId="0" applyFont="1" applyFill="1" applyBorder="1" applyAlignment="1">
      <alignment horizontal="justify" vertical="center" wrapText="1"/>
    </xf>
    <xf numFmtId="0" fontId="89" fillId="0" borderId="4" xfId="0" applyFont="1" applyFill="1" applyBorder="1" applyAlignment="1">
      <alignment horizontal="center" vertical="center" wrapText="1"/>
    </xf>
    <xf numFmtId="164" fontId="89" fillId="0" borderId="5" xfId="0" applyNumberFormat="1" applyFont="1" applyFill="1" applyBorder="1" applyAlignment="1">
      <alignment horizontal="center" vertical="center" wrapText="1"/>
    </xf>
    <xf numFmtId="164" fontId="89" fillId="0" borderId="4" xfId="0" applyNumberFormat="1" applyFont="1" applyFill="1" applyBorder="1" applyAlignment="1">
      <alignment horizontal="center" vertical="center" wrapText="1"/>
    </xf>
    <xf numFmtId="166" fontId="91" fillId="0" borderId="5" xfId="0" applyNumberFormat="1" applyFont="1" applyFill="1" applyBorder="1" applyAlignment="1">
      <alignment horizontal="center" vertical="center" wrapText="1"/>
    </xf>
    <xf numFmtId="0" fontId="86" fillId="0" borderId="1" xfId="0" applyFont="1" applyFill="1" applyBorder="1" applyAlignment="1">
      <alignment horizontal="justify" vertical="center" wrapText="1"/>
    </xf>
    <xf numFmtId="0" fontId="86" fillId="0" borderId="1" xfId="0" applyFont="1" applyFill="1" applyBorder="1" applyAlignment="1">
      <alignment horizontal="center" vertical="center" wrapText="1"/>
    </xf>
    <xf numFmtId="0" fontId="97" fillId="2" borderId="0" xfId="2" applyFont="1" applyFill="1"/>
    <xf numFmtId="0" fontId="94" fillId="0" borderId="1" xfId="0" applyFont="1" applyFill="1" applyBorder="1" applyAlignment="1">
      <alignment horizontal="justify" vertical="center" wrapText="1"/>
    </xf>
    <xf numFmtId="0" fontId="94" fillId="0" borderId="1" xfId="0" applyFont="1" applyFill="1" applyBorder="1" applyAlignment="1">
      <alignment horizontal="center" vertical="center" wrapText="1"/>
    </xf>
    <xf numFmtId="0" fontId="89" fillId="2" borderId="0" xfId="0" applyFont="1" applyFill="1" applyBorder="1" applyAlignment="1">
      <alignment horizontal="left" vertical="center" wrapText="1"/>
    </xf>
    <xf numFmtId="167" fontId="89" fillId="2" borderId="0" xfId="0" applyNumberFormat="1" applyFont="1" applyFill="1" applyBorder="1" applyAlignment="1">
      <alignment horizontal="center" vertical="center" wrapText="1"/>
    </xf>
    <xf numFmtId="0" fontId="89" fillId="2" borderId="0" xfId="0" applyFont="1" applyFill="1" applyBorder="1" applyAlignment="1">
      <alignment horizontal="center" vertical="center" wrapText="1"/>
    </xf>
    <xf numFmtId="0" fontId="89" fillId="2" borderId="0" xfId="0" applyFont="1" applyFill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98" fillId="34" borderId="1" xfId="0" applyFont="1" applyFill="1" applyBorder="1" applyAlignment="1">
      <alignment horizontal="center" vertical="center" wrapText="1"/>
    </xf>
    <xf numFmtId="0" fontId="5" fillId="0" borderId="0" xfId="2" applyFont="1" applyBorder="1" applyAlignment="1" applyProtection="1">
      <alignment horizontal="left" vertical="center" wrapText="1"/>
      <protection locked="0"/>
    </xf>
    <xf numFmtId="0" fontId="5" fillId="0" borderId="0" xfId="2" applyFont="1" applyBorder="1" applyAlignment="1" applyProtection="1">
      <alignment horizontal="center" vertical="center" wrapText="1"/>
      <protection locked="0"/>
    </xf>
    <xf numFmtId="0" fontId="12" fillId="0" borderId="0" xfId="2" applyFont="1" applyBorder="1" applyAlignment="1" applyProtection="1">
      <alignment wrapText="1"/>
      <protection locked="0"/>
    </xf>
    <xf numFmtId="0" fontId="6" fillId="34" borderId="1" xfId="0" applyFont="1" applyFill="1" applyBorder="1" applyAlignment="1">
      <alignment horizontal="center" vertical="center" wrapText="1"/>
    </xf>
    <xf numFmtId="167" fontId="16" fillId="0" borderId="0" xfId="230" applyNumberFormat="1" applyFont="1" applyFill="1" applyBorder="1" applyAlignment="1">
      <alignment vertical="center"/>
    </xf>
    <xf numFmtId="4" fontId="1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65" fontId="11" fillId="2" borderId="0" xfId="2" applyNumberFormat="1" applyFont="1" applyFill="1"/>
    <xf numFmtId="0" fontId="92" fillId="0" borderId="39" xfId="3" applyFont="1" applyBorder="1" applyAlignment="1">
      <alignment horizontal="left" vertical="top" wrapText="1"/>
    </xf>
    <xf numFmtId="0" fontId="89" fillId="0" borderId="2" xfId="0" applyFont="1" applyBorder="1" applyAlignment="1">
      <alignment horizontal="left" vertical="center" wrapText="1" shrinkToFit="1"/>
    </xf>
    <xf numFmtId="176" fontId="89" fillId="0" borderId="1" xfId="0" applyNumberFormat="1" applyFont="1" applyBorder="1" applyAlignment="1">
      <alignment horizontal="left" vertical="center" wrapText="1"/>
    </xf>
    <xf numFmtId="0" fontId="6" fillId="0" borderId="1" xfId="0" applyFont="1" applyFill="1" applyBorder="1" applyAlignment="1">
      <alignment wrapText="1"/>
    </xf>
    <xf numFmtId="3" fontId="89" fillId="0" borderId="1" xfId="0" applyNumberFormat="1" applyFont="1" applyBorder="1" applyAlignment="1">
      <alignment horizontal="center" vertical="center" wrapText="1"/>
    </xf>
    <xf numFmtId="0" fontId="89" fillId="0" borderId="0" xfId="0" applyFont="1" applyAlignment="1">
      <alignment horizontal="center"/>
    </xf>
    <xf numFmtId="2" fontId="6" fillId="0" borderId="1" xfId="0" applyNumberFormat="1" applyFont="1" applyFill="1" applyBorder="1" applyAlignment="1">
      <alignment horizontal="center" vertical="center" wrapText="1"/>
    </xf>
    <xf numFmtId="2" fontId="12" fillId="3" borderId="1" xfId="0" applyNumberFormat="1" applyFont="1" applyFill="1" applyBorder="1" applyAlignment="1">
      <alignment horizontal="center" vertical="center" wrapText="1"/>
    </xf>
    <xf numFmtId="2" fontId="12" fillId="0" borderId="1" xfId="0" applyNumberFormat="1" applyFont="1" applyFill="1" applyBorder="1" applyAlignment="1">
      <alignment horizontal="center" vertical="center" wrapText="1"/>
    </xf>
    <xf numFmtId="2" fontId="12" fillId="0" borderId="1" xfId="0" applyNumberFormat="1" applyFont="1" applyFill="1" applyBorder="1" applyAlignment="1">
      <alignment horizontal="center"/>
    </xf>
    <xf numFmtId="2" fontId="6" fillId="3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/>
    </xf>
    <xf numFmtId="2" fontId="6" fillId="34" borderId="1" xfId="0" applyNumberFormat="1" applyFont="1" applyFill="1" applyBorder="1" applyAlignment="1">
      <alignment horizontal="center" vertical="center" wrapText="1"/>
    </xf>
    <xf numFmtId="2" fontId="86" fillId="0" borderId="1" xfId="0" applyNumberFormat="1" applyFont="1" applyFill="1" applyBorder="1" applyAlignment="1">
      <alignment horizontal="center" vertical="center" wrapText="1"/>
    </xf>
    <xf numFmtId="2" fontId="98" fillId="34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center"/>
    </xf>
    <xf numFmtId="0" fontId="7" fillId="0" borderId="0" xfId="2" applyFont="1" applyFill="1" applyBorder="1" applyAlignment="1">
      <alignment horizontal="center"/>
    </xf>
    <xf numFmtId="0" fontId="6" fillId="3" borderId="6" xfId="2" applyFont="1" applyFill="1" applyBorder="1" applyAlignment="1">
      <alignment horizontal="center" vertical="center" wrapText="1"/>
    </xf>
    <xf numFmtId="0" fontId="6" fillId="3" borderId="0" xfId="2" applyFont="1" applyFill="1" applyBorder="1" applyAlignment="1">
      <alignment horizontal="center" vertical="center" wrapText="1"/>
    </xf>
    <xf numFmtId="0" fontId="6" fillId="3" borderId="7" xfId="2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0" xfId="2" applyFont="1" applyFill="1" applyBorder="1" applyAlignment="1">
      <alignment horizontal="center"/>
    </xf>
    <xf numFmtId="0" fontId="5" fillId="0" borderId="1" xfId="2" applyFont="1" applyBorder="1" applyAlignment="1" applyProtection="1">
      <alignment horizontal="left" vertical="center" wrapText="1"/>
      <protection locked="0"/>
    </xf>
    <xf numFmtId="0" fontId="14" fillId="3" borderId="1" xfId="2" applyFont="1" applyFill="1" applyBorder="1" applyAlignment="1">
      <alignment horizontal="center" vertical="center" wrapText="1"/>
    </xf>
    <xf numFmtId="0" fontId="14" fillId="3" borderId="4" xfId="2" applyFont="1" applyFill="1" applyBorder="1" applyAlignment="1">
      <alignment horizontal="center" vertical="center" wrapText="1"/>
    </xf>
    <xf numFmtId="0" fontId="8" fillId="3" borderId="0" xfId="2" applyFont="1" applyFill="1" applyBorder="1" applyAlignment="1">
      <alignment horizontal="center"/>
    </xf>
    <xf numFmtId="0" fontId="12" fillId="0" borderId="0" xfId="2" applyFont="1" applyAlignment="1" applyProtection="1">
      <alignment horizontal="left" vertical="center" wrapText="1"/>
      <protection locked="0"/>
    </xf>
    <xf numFmtId="0" fontId="5" fillId="0" borderId="0" xfId="2" applyFont="1" applyAlignment="1" applyProtection="1">
      <alignment horizontal="left" vertical="center" wrapText="1"/>
      <protection locked="0"/>
    </xf>
    <xf numFmtId="0" fontId="7" fillId="3" borderId="0" xfId="2" applyFont="1" applyFill="1" applyBorder="1" applyAlignment="1">
      <alignment horizontal="center"/>
    </xf>
    <xf numFmtId="0" fontId="16" fillId="0" borderId="3" xfId="2" applyFont="1" applyBorder="1" applyAlignment="1" applyProtection="1">
      <alignment horizontal="center" vertical="center" wrapText="1"/>
      <protection locked="0"/>
    </xf>
    <xf numFmtId="0" fontId="16" fillId="0" borderId="0" xfId="2" applyFont="1" applyAlignment="1" applyProtection="1">
      <alignment horizontal="center" vertical="center" wrapText="1"/>
      <protection locked="0"/>
    </xf>
    <xf numFmtId="0" fontId="12" fillId="0" borderId="0" xfId="2" applyFont="1" applyBorder="1" applyAlignment="1" applyProtection="1">
      <alignment horizontal="left" wrapText="1"/>
      <protection locked="0"/>
    </xf>
    <xf numFmtId="0" fontId="5" fillId="0" borderId="0" xfId="2" applyFont="1" applyAlignment="1" applyProtection="1">
      <alignment horizontal="center" vertical="center" wrapText="1"/>
      <protection locked="0"/>
    </xf>
    <xf numFmtId="167" fontId="6" fillId="0" borderId="2" xfId="230" applyNumberFormat="1" applyFont="1" applyFill="1" applyBorder="1" applyAlignment="1">
      <alignment horizontal="center" vertical="center" wrapText="1"/>
    </xf>
    <xf numFmtId="167" fontId="6" fillId="0" borderId="9" xfId="230" applyNumberFormat="1" applyFont="1" applyFill="1" applyBorder="1" applyAlignment="1">
      <alignment horizontal="center" vertical="center" wrapText="1"/>
    </xf>
    <xf numFmtId="0" fontId="12" fillId="0" borderId="2" xfId="230" applyFont="1" applyFill="1" applyBorder="1" applyAlignment="1">
      <alignment horizontal="left" vertical="center" wrapText="1"/>
    </xf>
    <xf numFmtId="0" fontId="0" fillId="0" borderId="8" xfId="0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0" fontId="8" fillId="0" borderId="0" xfId="2" applyFont="1" applyFill="1" applyBorder="1" applyAlignment="1">
      <alignment horizontal="left"/>
    </xf>
    <xf numFmtId="0" fontId="86" fillId="0" borderId="0" xfId="230" applyFont="1" applyFill="1" applyBorder="1" applyAlignment="1">
      <alignment horizontal="justify" vertical="center" wrapText="1" shrinkToFit="1"/>
    </xf>
    <xf numFmtId="2" fontId="6" fillId="0" borderId="2" xfId="230" applyNumberFormat="1" applyFont="1" applyFill="1" applyBorder="1" applyAlignment="1">
      <alignment horizontal="center" vertical="center" wrapText="1"/>
    </xf>
    <xf numFmtId="2" fontId="6" fillId="0" borderId="9" xfId="230" applyNumberFormat="1" applyFont="1" applyFill="1" applyBorder="1" applyAlignment="1">
      <alignment horizontal="center" vertical="center" wrapText="1"/>
    </xf>
    <xf numFmtId="2" fontId="12" fillId="0" borderId="2" xfId="230" applyNumberFormat="1" applyFont="1" applyFill="1" applyBorder="1" applyAlignment="1">
      <alignment horizontal="center" vertical="center" wrapText="1"/>
    </xf>
    <xf numFmtId="2" fontId="12" fillId="0" borderId="9" xfId="230" applyNumberFormat="1" applyFont="1" applyFill="1" applyBorder="1" applyAlignment="1">
      <alignment horizontal="center" vertical="center" wrapText="1"/>
    </xf>
    <xf numFmtId="167" fontId="6" fillId="31" borderId="2" xfId="230" applyNumberFormat="1" applyFont="1" applyFill="1" applyBorder="1" applyAlignment="1">
      <alignment horizontal="center" vertical="center" wrapText="1"/>
    </xf>
    <xf numFmtId="167" fontId="6" fillId="31" borderId="9" xfId="230" applyNumberFormat="1" applyFont="1" applyFill="1" applyBorder="1" applyAlignment="1">
      <alignment horizontal="center" vertical="center" wrapText="1"/>
    </xf>
    <xf numFmtId="0" fontId="6" fillId="31" borderId="2" xfId="230" applyFont="1" applyFill="1" applyBorder="1" applyAlignment="1">
      <alignment horizontal="left" vertical="center" wrapText="1"/>
    </xf>
    <xf numFmtId="0" fontId="6" fillId="31" borderId="8" xfId="230" applyFont="1" applyFill="1" applyBorder="1" applyAlignment="1">
      <alignment horizontal="left" vertical="center" wrapText="1"/>
    </xf>
    <xf numFmtId="0" fontId="6" fillId="31" borderId="9" xfId="230" applyFont="1" applyFill="1" applyBorder="1" applyAlignment="1">
      <alignment horizontal="left" vertical="center" wrapText="1"/>
    </xf>
    <xf numFmtId="167" fontId="12" fillId="0" borderId="2" xfId="230" applyNumberFormat="1" applyFont="1" applyFill="1" applyBorder="1" applyAlignment="1">
      <alignment horizontal="center" vertical="center" wrapText="1"/>
    </xf>
    <xf numFmtId="167" fontId="0" fillId="0" borderId="9" xfId="0" applyNumberFormat="1" applyFont="1" applyBorder="1" applyAlignment="1">
      <alignment horizontal="center" vertical="center" wrapText="1"/>
    </xf>
    <xf numFmtId="2" fontId="6" fillId="31" borderId="2" xfId="230" applyNumberFormat="1" applyFont="1" applyFill="1" applyBorder="1" applyAlignment="1">
      <alignment horizontal="center" vertical="center" wrapText="1"/>
    </xf>
    <xf numFmtId="2" fontId="6" fillId="31" borderId="9" xfId="230" applyNumberFormat="1" applyFont="1" applyFill="1" applyBorder="1" applyAlignment="1">
      <alignment horizontal="center" vertical="center" wrapText="1"/>
    </xf>
    <xf numFmtId="167" fontId="12" fillId="0" borderId="9" xfId="230" applyNumberFormat="1" applyFont="1" applyFill="1" applyBorder="1" applyAlignment="1">
      <alignment horizontal="center" vertical="center" wrapText="1"/>
    </xf>
    <xf numFmtId="167" fontId="0" fillId="0" borderId="9" xfId="0" applyNumberFormat="1" applyFont="1" applyFill="1" applyBorder="1" applyAlignment="1">
      <alignment horizontal="center" vertical="center" wrapText="1"/>
    </xf>
    <xf numFmtId="0" fontId="6" fillId="0" borderId="0" xfId="230" applyFont="1" applyFill="1" applyAlignment="1">
      <alignment horizontal="center" vertical="center"/>
    </xf>
    <xf numFmtId="0" fontId="85" fillId="0" borderId="0" xfId="230" applyFont="1" applyFill="1" applyBorder="1" applyAlignment="1">
      <alignment horizontal="center" vertical="center"/>
    </xf>
    <xf numFmtId="0" fontId="12" fillId="0" borderId="0" xfId="230" applyFont="1" applyFill="1" applyBorder="1" applyAlignment="1">
      <alignment horizontal="center" vertical="center"/>
    </xf>
    <xf numFmtId="0" fontId="6" fillId="0" borderId="0" xfId="230" applyFont="1" applyFill="1" applyBorder="1" applyAlignment="1">
      <alignment vertical="center"/>
    </xf>
    <xf numFmtId="0" fontId="12" fillId="0" borderId="1" xfId="230" applyFont="1" applyFill="1" applyBorder="1" applyAlignment="1">
      <alignment horizontal="center" vertical="center" wrapText="1"/>
    </xf>
    <xf numFmtId="0" fontId="12" fillId="0" borderId="1" xfId="230" applyFont="1" applyFill="1" applyBorder="1" applyAlignment="1">
      <alignment horizontal="center" vertical="center"/>
    </xf>
    <xf numFmtId="0" fontId="12" fillId="0" borderId="2" xfId="230" applyFont="1" applyFill="1" applyBorder="1" applyAlignment="1">
      <alignment horizontal="center" vertical="center" wrapText="1"/>
    </xf>
    <xf numFmtId="0" fontId="12" fillId="0" borderId="9" xfId="230" applyFont="1" applyFill="1" applyBorder="1" applyAlignment="1">
      <alignment horizontal="center" vertical="center" wrapText="1"/>
    </xf>
    <xf numFmtId="0" fontId="89" fillId="0" borderId="0" xfId="0" applyFont="1" applyAlignment="1">
      <alignment horizontal="center" vertical="center"/>
    </xf>
    <xf numFmtId="0" fontId="95" fillId="0" borderId="0" xfId="0" applyFont="1" applyAlignment="1">
      <alignment vertical="center" wrapText="1"/>
    </xf>
    <xf numFmtId="0" fontId="90" fillId="0" borderId="0" xfId="0" applyFont="1" applyAlignment="1">
      <alignment vertical="center" wrapText="1"/>
    </xf>
    <xf numFmtId="176" fontId="91" fillId="32" borderId="1" xfId="0" applyNumberFormat="1" applyFont="1" applyFill="1" applyBorder="1" applyAlignment="1">
      <alignment horizontal="center" vertical="center" wrapText="1"/>
    </xf>
    <xf numFmtId="49" fontId="91" fillId="0" borderId="1" xfId="0" applyNumberFormat="1" applyFont="1" applyBorder="1" applyAlignment="1">
      <alignment horizontal="left" vertical="center" wrapText="1"/>
    </xf>
    <xf numFmtId="49" fontId="91" fillId="0" borderId="1" xfId="0" applyNumberFormat="1" applyFont="1" applyBorder="1" applyAlignment="1">
      <alignment horizontal="center" vertical="center" wrapText="1"/>
    </xf>
    <xf numFmtId="0" fontId="89" fillId="0" borderId="0" xfId="0" applyFont="1" applyAlignment="1">
      <alignment horizontal="center"/>
    </xf>
    <xf numFmtId="0" fontId="89" fillId="0" borderId="3" xfId="0" applyFont="1" applyBorder="1" applyAlignment="1">
      <alignment horizontal="center" vertical="center" wrapText="1"/>
    </xf>
    <xf numFmtId="0" fontId="90" fillId="0" borderId="3" xfId="0" applyFont="1" applyBorder="1" applyAlignment="1">
      <alignment horizontal="center" vertical="center" wrapText="1"/>
    </xf>
    <xf numFmtId="0" fontId="91" fillId="0" borderId="2" xfId="0" applyFont="1" applyBorder="1" applyAlignment="1">
      <alignment horizontal="left" vertical="center" wrapText="1"/>
    </xf>
    <xf numFmtId="0" fontId="91" fillId="0" borderId="8" xfId="0" applyFont="1" applyBorder="1" applyAlignment="1">
      <alignment horizontal="left" vertical="center" wrapText="1"/>
    </xf>
    <xf numFmtId="0" fontId="91" fillId="0" borderId="9" xfId="0" applyFont="1" applyBorder="1" applyAlignment="1">
      <alignment horizontal="left" vertical="center" wrapText="1"/>
    </xf>
    <xf numFmtId="0" fontId="91" fillId="0" borderId="0" xfId="0" applyFont="1" applyAlignment="1">
      <alignment horizontal="left" vertical="center" wrapText="1"/>
    </xf>
    <xf numFmtId="0" fontId="89" fillId="0" borderId="1" xfId="0" applyFont="1" applyBorder="1" applyAlignment="1">
      <alignment horizontal="center" vertical="center" wrapText="1"/>
    </xf>
    <xf numFmtId="0" fontId="89" fillId="0" borderId="1" xfId="0" applyFont="1" applyBorder="1" applyAlignment="1">
      <alignment horizontal="center" vertical="center"/>
    </xf>
    <xf numFmtId="0" fontId="89" fillId="0" borderId="2" xfId="0" applyFont="1" applyBorder="1" applyAlignment="1">
      <alignment horizontal="center" vertical="center" wrapText="1"/>
    </xf>
    <xf numFmtId="0" fontId="89" fillId="0" borderId="9" xfId="0" applyFont="1" applyBorder="1" applyAlignment="1">
      <alignment horizontal="center" vertical="center" wrapText="1"/>
    </xf>
    <xf numFmtId="3" fontId="91" fillId="0" borderId="2" xfId="0" applyNumberFormat="1" applyFont="1" applyBorder="1" applyAlignment="1">
      <alignment vertical="center" wrapText="1"/>
    </xf>
    <xf numFmtId="3" fontId="91" fillId="0" borderId="8" xfId="0" applyNumberFormat="1" applyFont="1" applyBorder="1" applyAlignment="1">
      <alignment vertical="center" wrapText="1"/>
    </xf>
    <xf numFmtId="3" fontId="91" fillId="0" borderId="9" xfId="0" applyNumberFormat="1" applyFont="1" applyBorder="1" applyAlignment="1">
      <alignment vertical="center" wrapText="1"/>
    </xf>
    <xf numFmtId="0" fontId="89" fillId="0" borderId="2" xfId="0" applyFont="1" applyBorder="1" applyAlignment="1">
      <alignment horizontal="left" vertical="center" wrapText="1"/>
    </xf>
    <xf numFmtId="0" fontId="89" fillId="0" borderId="8" xfId="0" applyFont="1" applyBorder="1" applyAlignment="1">
      <alignment horizontal="left" vertical="center" wrapText="1"/>
    </xf>
    <xf numFmtId="0" fontId="89" fillId="0" borderId="9" xfId="0" applyFont="1" applyBorder="1" applyAlignment="1">
      <alignment horizontal="left" vertical="center" wrapText="1"/>
    </xf>
    <xf numFmtId="0" fontId="91" fillId="0" borderId="0" xfId="0" applyFont="1" applyAlignment="1">
      <alignment horizontal="left" vertical="center"/>
    </xf>
    <xf numFmtId="49" fontId="89" fillId="0" borderId="2" xfId="0" applyNumberFormat="1" applyFont="1" applyBorder="1" applyAlignment="1">
      <alignment horizontal="left" vertical="center" wrapText="1"/>
    </xf>
    <xf numFmtId="49" fontId="89" fillId="0" borderId="8" xfId="0" applyNumberFormat="1" applyFont="1" applyBorder="1" applyAlignment="1">
      <alignment horizontal="left" vertical="center" wrapText="1"/>
    </xf>
    <xf numFmtId="49" fontId="89" fillId="0" borderId="9" xfId="0" applyNumberFormat="1" applyFont="1" applyBorder="1" applyAlignment="1">
      <alignment horizontal="left" vertical="center" wrapText="1"/>
    </xf>
    <xf numFmtId="0" fontId="91" fillId="0" borderId="2" xfId="0" applyFont="1" applyBorder="1" applyAlignment="1">
      <alignment horizontal="center" vertical="center" wrapText="1" shrinkToFit="1"/>
    </xf>
    <xf numFmtId="0" fontId="91" fillId="0" borderId="8" xfId="0" applyFont="1" applyBorder="1" applyAlignment="1">
      <alignment horizontal="center" vertical="center" wrapText="1" shrinkToFit="1"/>
    </xf>
    <xf numFmtId="0" fontId="91" fillId="0" borderId="9" xfId="0" applyFont="1" applyBorder="1" applyAlignment="1">
      <alignment horizontal="center" vertical="center" wrapText="1" shrinkToFit="1"/>
    </xf>
    <xf numFmtId="176" fontId="91" fillId="32" borderId="2" xfId="0" applyNumberFormat="1" applyFont="1" applyFill="1" applyBorder="1" applyAlignment="1">
      <alignment horizontal="center" vertical="center" wrapText="1"/>
    </xf>
    <xf numFmtId="176" fontId="91" fillId="32" borderId="8" xfId="0" applyNumberFormat="1" applyFont="1" applyFill="1" applyBorder="1" applyAlignment="1">
      <alignment horizontal="center" vertical="center" wrapText="1"/>
    </xf>
    <xf numFmtId="176" fontId="91" fillId="32" borderId="9" xfId="0" applyNumberFormat="1" applyFont="1" applyFill="1" applyBorder="1" applyAlignment="1">
      <alignment horizontal="center" vertical="center" wrapText="1"/>
    </xf>
    <xf numFmtId="177" fontId="91" fillId="0" borderId="8" xfId="0" applyNumberFormat="1" applyFont="1" applyBorder="1" applyAlignment="1">
      <alignment horizontal="center" vertical="center" wrapText="1"/>
    </xf>
    <xf numFmtId="177" fontId="91" fillId="0" borderId="9" xfId="0" applyNumberFormat="1" applyFont="1" applyBorder="1" applyAlignment="1">
      <alignment horizontal="center" vertical="center" wrapText="1"/>
    </xf>
    <xf numFmtId="177" fontId="91" fillId="0" borderId="2" xfId="0" applyNumberFormat="1" applyFont="1" applyBorder="1" applyAlignment="1">
      <alignment horizontal="center" vertical="center" wrapText="1"/>
    </xf>
    <xf numFmtId="0" fontId="89" fillId="0" borderId="8" xfId="0" applyFont="1" applyBorder="1" applyAlignment="1">
      <alignment horizontal="center" vertical="center" wrapText="1"/>
    </xf>
    <xf numFmtId="178" fontId="89" fillId="0" borderId="2" xfId="0" applyNumberFormat="1" applyFont="1" applyBorder="1" applyAlignment="1">
      <alignment horizontal="center" vertical="center" wrapText="1"/>
    </xf>
    <xf numFmtId="178" fontId="89" fillId="0" borderId="8" xfId="0" applyNumberFormat="1" applyFont="1" applyBorder="1" applyAlignment="1">
      <alignment horizontal="center" vertical="center" wrapText="1"/>
    </xf>
    <xf numFmtId="178" fontId="89" fillId="0" borderId="9" xfId="0" applyNumberFormat="1" applyFont="1" applyBorder="1" applyAlignment="1">
      <alignment horizontal="center" vertical="center" wrapText="1"/>
    </xf>
    <xf numFmtId="176" fontId="89" fillId="0" borderId="8" xfId="0" applyNumberFormat="1" applyFont="1" applyBorder="1" applyAlignment="1">
      <alignment vertical="center" wrapText="1"/>
    </xf>
    <xf numFmtId="176" fontId="89" fillId="0" borderId="9" xfId="0" applyNumberFormat="1" applyFont="1" applyBorder="1" applyAlignment="1">
      <alignment vertical="center" wrapText="1"/>
    </xf>
    <xf numFmtId="176" fontId="89" fillId="0" borderId="2" xfId="0" applyNumberFormat="1" applyFont="1" applyBorder="1" applyAlignment="1">
      <alignment vertical="center" wrapText="1"/>
    </xf>
    <xf numFmtId="176" fontId="89" fillId="0" borderId="36" xfId="0" applyNumberFormat="1" applyFont="1" applyBorder="1" applyAlignment="1">
      <alignment horizontal="center" vertical="center" wrapText="1"/>
    </xf>
    <xf numFmtId="176" fontId="89" fillId="0" borderId="37" xfId="0" applyNumberFormat="1" applyFont="1" applyBorder="1" applyAlignment="1">
      <alignment horizontal="center" vertical="center" wrapText="1"/>
    </xf>
    <xf numFmtId="176" fontId="89" fillId="0" borderId="38" xfId="0" applyNumberFormat="1" applyFont="1" applyBorder="1" applyAlignment="1">
      <alignment horizontal="center" vertical="center" wrapText="1"/>
    </xf>
    <xf numFmtId="176" fontId="89" fillId="0" borderId="40" xfId="0" applyNumberFormat="1" applyFont="1" applyBorder="1" applyAlignment="1">
      <alignment horizontal="center" vertical="center" wrapText="1"/>
    </xf>
    <xf numFmtId="176" fontId="89" fillId="0" borderId="0" xfId="0" applyNumberFormat="1" applyFont="1" applyBorder="1" applyAlignment="1">
      <alignment horizontal="center" vertical="center" wrapText="1"/>
    </xf>
    <xf numFmtId="176" fontId="89" fillId="0" borderId="7" xfId="0" applyNumberFormat="1" applyFont="1" applyBorder="1" applyAlignment="1">
      <alignment horizontal="center" vertical="center" wrapText="1"/>
    </xf>
    <xf numFmtId="176" fontId="89" fillId="0" borderId="23" xfId="0" applyNumberFormat="1" applyFont="1" applyBorder="1" applyAlignment="1">
      <alignment horizontal="center" vertical="center" wrapText="1"/>
    </xf>
    <xf numFmtId="176" fontId="89" fillId="0" borderId="3" xfId="0" applyNumberFormat="1" applyFont="1" applyBorder="1" applyAlignment="1">
      <alignment horizontal="center" vertical="center" wrapText="1"/>
    </xf>
    <xf numFmtId="176" fontId="89" fillId="0" borderId="24" xfId="0" applyNumberFormat="1" applyFont="1" applyBorder="1" applyAlignment="1">
      <alignment horizontal="center" vertical="center" wrapText="1"/>
    </xf>
    <xf numFmtId="0" fontId="89" fillId="0" borderId="2" xfId="0" applyFont="1" applyBorder="1" applyAlignment="1">
      <alignment horizontal="center" vertical="center"/>
    </xf>
    <xf numFmtId="0" fontId="89" fillId="0" borderId="8" xfId="0" applyFont="1" applyBorder="1" applyAlignment="1">
      <alignment horizontal="center" vertical="center"/>
    </xf>
    <xf numFmtId="0" fontId="89" fillId="0" borderId="9" xfId="0" applyFont="1" applyBorder="1" applyAlignment="1">
      <alignment horizontal="center" vertical="center"/>
    </xf>
    <xf numFmtId="0" fontId="89" fillId="0" borderId="0" xfId="0" applyFont="1" applyAlignment="1">
      <alignment horizontal="right" vertical="center" wrapText="1"/>
    </xf>
    <xf numFmtId="0" fontId="90" fillId="0" borderId="0" xfId="0" applyFont="1" applyAlignment="1">
      <alignment horizontal="right" vertical="center" wrapText="1"/>
    </xf>
    <xf numFmtId="0" fontId="89" fillId="0" borderId="18" xfId="0" applyFont="1" applyBorder="1" applyAlignment="1">
      <alignment horizontal="center" vertical="center" wrapText="1" shrinkToFit="1"/>
    </xf>
    <xf numFmtId="0" fontId="89" fillId="0" borderId="19" xfId="0" applyFont="1" applyBorder="1" applyAlignment="1">
      <alignment horizontal="center" vertical="center" wrapText="1" shrinkToFit="1"/>
    </xf>
    <xf numFmtId="0" fontId="89" fillId="0" borderId="36" xfId="0" applyFont="1" applyBorder="1" applyAlignment="1">
      <alignment horizontal="center" vertical="center" wrapText="1"/>
    </xf>
    <xf numFmtId="0" fontId="89" fillId="0" borderId="37" xfId="0" applyFont="1" applyBorder="1" applyAlignment="1">
      <alignment horizontal="center" vertical="center" wrapText="1"/>
    </xf>
    <xf numFmtId="0" fontId="89" fillId="0" borderId="38" xfId="0" applyFont="1" applyBorder="1" applyAlignment="1">
      <alignment horizontal="center" vertical="center" wrapText="1"/>
    </xf>
    <xf numFmtId="0" fontId="89" fillId="0" borderId="23" xfId="0" applyFont="1" applyBorder="1" applyAlignment="1">
      <alignment horizontal="center" vertical="center" wrapText="1"/>
    </xf>
    <xf numFmtId="0" fontId="89" fillId="0" borderId="24" xfId="0" applyFont="1" applyBorder="1" applyAlignment="1">
      <alignment horizontal="center" vertical="center" wrapText="1"/>
    </xf>
    <xf numFmtId="49" fontId="89" fillId="0" borderId="36" xfId="0" applyNumberFormat="1" applyFont="1" applyBorder="1" applyAlignment="1">
      <alignment horizontal="center" vertical="center" wrapText="1"/>
    </xf>
    <xf numFmtId="49" fontId="89" fillId="0" borderId="37" xfId="0" applyNumberFormat="1" applyFont="1" applyBorder="1" applyAlignment="1">
      <alignment horizontal="center" vertical="center" wrapText="1"/>
    </xf>
    <xf numFmtId="49" fontId="89" fillId="0" borderId="38" xfId="0" applyNumberFormat="1" applyFont="1" applyBorder="1" applyAlignment="1">
      <alignment horizontal="center" vertical="center" wrapText="1"/>
    </xf>
    <xf numFmtId="49" fontId="89" fillId="0" borderId="23" xfId="0" applyNumberFormat="1" applyFont="1" applyBorder="1" applyAlignment="1">
      <alignment horizontal="center" vertical="center" wrapText="1"/>
    </xf>
    <xf numFmtId="49" fontId="89" fillId="0" borderId="3" xfId="0" applyNumberFormat="1" applyFont="1" applyBorder="1" applyAlignment="1">
      <alignment horizontal="center" vertical="center" wrapText="1"/>
    </xf>
    <xf numFmtId="49" fontId="89" fillId="0" borderId="24" xfId="0" applyNumberFormat="1" applyFont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 wrapText="1"/>
    </xf>
    <xf numFmtId="0" fontId="24" fillId="0" borderId="9" xfId="0" applyFont="1" applyFill="1" applyBorder="1" applyAlignment="1">
      <alignment horizontal="center" vertical="center" wrapText="1"/>
    </xf>
    <xf numFmtId="0" fontId="21" fillId="0" borderId="10" xfId="2" applyFont="1" applyFill="1" applyBorder="1" applyAlignment="1">
      <alignment horizontal="center"/>
    </xf>
    <xf numFmtId="0" fontId="21" fillId="0" borderId="0" xfId="2" applyFont="1" applyFill="1" applyBorder="1" applyAlignment="1">
      <alignment horizontal="center"/>
    </xf>
    <xf numFmtId="0" fontId="21" fillId="3" borderId="10" xfId="2" applyFont="1" applyFill="1" applyBorder="1" applyAlignment="1">
      <alignment horizontal="center"/>
    </xf>
    <xf numFmtId="0" fontId="6" fillId="0" borderId="0" xfId="2" applyFont="1" applyAlignment="1" applyProtection="1">
      <alignment horizontal="center" vertical="center" wrapText="1"/>
      <protection locked="0"/>
    </xf>
    <xf numFmtId="0" fontId="24" fillId="3" borderId="6" xfId="2" applyFont="1" applyFill="1" applyBorder="1" applyAlignment="1">
      <alignment horizontal="center" vertical="center" wrapText="1"/>
    </xf>
    <xf numFmtId="0" fontId="24" fillId="3" borderId="0" xfId="2" applyFont="1" applyFill="1" applyBorder="1" applyAlignment="1">
      <alignment horizontal="center" vertical="center" wrapText="1"/>
    </xf>
    <xf numFmtId="0" fontId="24" fillId="3" borderId="7" xfId="2" applyFont="1" applyFill="1" applyBorder="1" applyAlignment="1">
      <alignment horizontal="center" vertical="center" wrapText="1"/>
    </xf>
    <xf numFmtId="0" fontId="91" fillId="0" borderId="1" xfId="0" applyFont="1" applyFill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center" vertical="center" wrapText="1"/>
    </xf>
    <xf numFmtId="0" fontId="24" fillId="0" borderId="22" xfId="0" applyFont="1" applyFill="1" applyBorder="1" applyAlignment="1">
      <alignment horizontal="center" vertical="center" wrapText="1"/>
    </xf>
    <xf numFmtId="0" fontId="24" fillId="0" borderId="23" xfId="0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 wrapText="1"/>
    </xf>
    <xf numFmtId="0" fontId="24" fillId="0" borderId="24" xfId="0" applyFont="1" applyFill="1" applyBorder="1" applyAlignment="1">
      <alignment horizontal="center" vertical="center" wrapText="1"/>
    </xf>
    <xf numFmtId="0" fontId="12" fillId="0" borderId="0" xfId="2" applyFont="1" applyAlignment="1" applyProtection="1">
      <alignment horizontal="center" vertical="center" wrapText="1"/>
      <protection locked="0"/>
    </xf>
    <xf numFmtId="0" fontId="12" fillId="0" borderId="3" xfId="2" applyFont="1" applyBorder="1" applyAlignment="1" applyProtection="1">
      <alignment horizontal="center" vertical="center" wrapText="1"/>
      <protection locked="0"/>
    </xf>
    <xf numFmtId="0" fontId="21" fillId="3" borderId="0" xfId="2" applyFont="1" applyFill="1" applyBorder="1" applyAlignment="1">
      <alignment horizontal="center"/>
    </xf>
    <xf numFmtId="0" fontId="22" fillId="3" borderId="4" xfId="2" applyFont="1" applyFill="1" applyBorder="1" applyAlignment="1">
      <alignment horizontal="center" vertical="center" wrapText="1"/>
    </xf>
    <xf numFmtId="0" fontId="22" fillId="3" borderId="5" xfId="2" applyFont="1" applyFill="1" applyBorder="1" applyAlignment="1">
      <alignment horizontal="center" vertical="center" wrapText="1"/>
    </xf>
    <xf numFmtId="0" fontId="22" fillId="3" borderId="13" xfId="2" applyFont="1" applyFill="1" applyBorder="1" applyAlignment="1">
      <alignment horizontal="center" vertical="center" wrapText="1"/>
    </xf>
    <xf numFmtId="0" fontId="22" fillId="3" borderId="14" xfId="2" applyFont="1" applyFill="1" applyBorder="1" applyAlignment="1">
      <alignment horizontal="center" vertical="center" wrapText="1"/>
    </xf>
    <xf numFmtId="0" fontId="22" fillId="3" borderId="1" xfId="2" applyFont="1" applyFill="1" applyBorder="1" applyAlignment="1">
      <alignment horizontal="center" vertical="center" wrapText="1"/>
    </xf>
  </cellXfs>
  <cellStyles count="354">
    <cellStyle name="_Fakt_2" xfId="4"/>
    <cellStyle name="_rozhufrovka 2009" xfId="5"/>
    <cellStyle name="_АТиСТ 5а МТР липень 2008" xfId="6"/>
    <cellStyle name="_ПРГК сводний_" xfId="7"/>
    <cellStyle name="_УТГ" xfId="8"/>
    <cellStyle name="_Феодосия 5а МТР липень 2008" xfId="9"/>
    <cellStyle name="_ХТГ довідка." xfId="10"/>
    <cellStyle name="_Шебелинка 5а МТР липень 2008" xfId="11"/>
    <cellStyle name="20% - Accent1" xfId="12"/>
    <cellStyle name="20% - Accent2" xfId="13"/>
    <cellStyle name="20% - Accent3" xfId="14"/>
    <cellStyle name="20% - Accent4" xfId="15"/>
    <cellStyle name="20% - Accent5" xfId="16"/>
    <cellStyle name="20% - Accent6" xfId="17"/>
    <cellStyle name="20% - Акцент1 2" xfId="18"/>
    <cellStyle name="20% - Акцент1 3" xfId="19"/>
    <cellStyle name="20% - Акцент2 2" xfId="20"/>
    <cellStyle name="20% - Акцент2 3" xfId="21"/>
    <cellStyle name="20% - Акцент3 2" xfId="22"/>
    <cellStyle name="20% - Акцент3 3" xfId="23"/>
    <cellStyle name="20% - Акцент4 2" xfId="24"/>
    <cellStyle name="20% - Акцент4 3" xfId="25"/>
    <cellStyle name="20% - Акцент5 2" xfId="26"/>
    <cellStyle name="20% - Акцент5 3" xfId="27"/>
    <cellStyle name="20% - Акцент6 2" xfId="28"/>
    <cellStyle name="20% - Акцент6 3" xfId="29"/>
    <cellStyle name="40% - Accent1" xfId="30"/>
    <cellStyle name="40% - Accent2" xfId="31"/>
    <cellStyle name="40% - Accent3" xfId="32"/>
    <cellStyle name="40% - Accent4" xfId="33"/>
    <cellStyle name="40% - Accent5" xfId="34"/>
    <cellStyle name="40% - Accent6" xfId="35"/>
    <cellStyle name="40% - Акцент1 2" xfId="36"/>
    <cellStyle name="40% - Акцент1 3" xfId="37"/>
    <cellStyle name="40% - Акцент2 2" xfId="38"/>
    <cellStyle name="40% - Акцент2 3" xfId="39"/>
    <cellStyle name="40% - Акцент3 2" xfId="40"/>
    <cellStyle name="40% - Акцент3 3" xfId="41"/>
    <cellStyle name="40% - Акцент4 2" xfId="42"/>
    <cellStyle name="40% - Акцент4 3" xfId="43"/>
    <cellStyle name="40% - Акцент5 2" xfId="44"/>
    <cellStyle name="40% - Акцент5 3" xfId="45"/>
    <cellStyle name="40% - Акцент6 2" xfId="46"/>
    <cellStyle name="40% - Акцент6 3" xfId="47"/>
    <cellStyle name="60% - Accent1" xfId="48"/>
    <cellStyle name="60% - Accent2" xfId="49"/>
    <cellStyle name="60% - Accent3" xfId="50"/>
    <cellStyle name="60% - Accent4" xfId="51"/>
    <cellStyle name="60% - Accent5" xfId="52"/>
    <cellStyle name="60% - Accent6" xfId="53"/>
    <cellStyle name="60% - Акцент1 2" xfId="54"/>
    <cellStyle name="60% - Акцент1 3" xfId="55"/>
    <cellStyle name="60% - Акцент2 2" xfId="56"/>
    <cellStyle name="60% - Акцент2 3" xfId="57"/>
    <cellStyle name="60% - Акцент3 2" xfId="58"/>
    <cellStyle name="60% - Акцент3 3" xfId="59"/>
    <cellStyle name="60% - Акцент4 2" xfId="60"/>
    <cellStyle name="60% - Акцент4 3" xfId="61"/>
    <cellStyle name="60% - Акцент5 2" xfId="62"/>
    <cellStyle name="60% - Акцент5 3" xfId="63"/>
    <cellStyle name="60% - Акцент6 2" xfId="64"/>
    <cellStyle name="60% - Акцент6 3" xfId="65"/>
    <cellStyle name="Accent1" xfId="66"/>
    <cellStyle name="Accent2" xfId="67"/>
    <cellStyle name="Accent3" xfId="68"/>
    <cellStyle name="Accent4" xfId="69"/>
    <cellStyle name="Accent5" xfId="70"/>
    <cellStyle name="Accent6" xfId="71"/>
    <cellStyle name="Bad" xfId="72"/>
    <cellStyle name="Calculation" xfId="73"/>
    <cellStyle name="Check Cell" xfId="74"/>
    <cellStyle name="Column-Header" xfId="75"/>
    <cellStyle name="Column-Header 2" xfId="76"/>
    <cellStyle name="Column-Header 3" xfId="77"/>
    <cellStyle name="Column-Header 4" xfId="78"/>
    <cellStyle name="Column-Header 5" xfId="79"/>
    <cellStyle name="Column-Header 6" xfId="80"/>
    <cellStyle name="Column-Header 7" xfId="81"/>
    <cellStyle name="Column-Header 7 2" xfId="82"/>
    <cellStyle name="Column-Header 8" xfId="83"/>
    <cellStyle name="Column-Header 8 2" xfId="84"/>
    <cellStyle name="Column-Header 9" xfId="85"/>
    <cellStyle name="Column-Header 9 2" xfId="86"/>
    <cellStyle name="Column-Header_Zvit rux-koshtiv 2010 Департамент " xfId="87"/>
    <cellStyle name="Comma_2005_03_15-Финансовый_БГ" xfId="88"/>
    <cellStyle name="Define-Column" xfId="89"/>
    <cellStyle name="Define-Column 10" xfId="90"/>
    <cellStyle name="Define-Column 2" xfId="91"/>
    <cellStyle name="Define-Column 3" xfId="92"/>
    <cellStyle name="Define-Column 4" xfId="93"/>
    <cellStyle name="Define-Column 5" xfId="94"/>
    <cellStyle name="Define-Column 6" xfId="95"/>
    <cellStyle name="Define-Column 7" xfId="96"/>
    <cellStyle name="Define-Column 7 2" xfId="97"/>
    <cellStyle name="Define-Column 7 3" xfId="98"/>
    <cellStyle name="Define-Column 8" xfId="99"/>
    <cellStyle name="Define-Column 8 2" xfId="100"/>
    <cellStyle name="Define-Column 8 3" xfId="101"/>
    <cellStyle name="Define-Column 9" xfId="102"/>
    <cellStyle name="Define-Column 9 2" xfId="103"/>
    <cellStyle name="Define-Column 9 3" xfId="104"/>
    <cellStyle name="Define-Column_Zvit rux-koshtiv 2010 Департамент " xfId="105"/>
    <cellStyle name="Explanatory Text" xfId="106"/>
    <cellStyle name="FS10" xfId="107"/>
    <cellStyle name="Good" xfId="108"/>
    <cellStyle name="Heading 1" xfId="109"/>
    <cellStyle name="Heading 2" xfId="110"/>
    <cellStyle name="Heading 3" xfId="111"/>
    <cellStyle name="Heading 4" xfId="112"/>
    <cellStyle name="Hyperlink 2" xfId="113"/>
    <cellStyle name="Input" xfId="114"/>
    <cellStyle name="Level0" xfId="115"/>
    <cellStyle name="Level0 10" xfId="116"/>
    <cellStyle name="Level0 2" xfId="117"/>
    <cellStyle name="Level0 2 2" xfId="118"/>
    <cellStyle name="Level0 3" xfId="119"/>
    <cellStyle name="Level0 3 2" xfId="120"/>
    <cellStyle name="Level0 4" xfId="121"/>
    <cellStyle name="Level0 4 2" xfId="122"/>
    <cellStyle name="Level0 5" xfId="123"/>
    <cellStyle name="Level0 6" xfId="124"/>
    <cellStyle name="Level0 7" xfId="125"/>
    <cellStyle name="Level0 7 2" xfId="126"/>
    <cellStyle name="Level0 7 3" xfId="127"/>
    <cellStyle name="Level0 8" xfId="128"/>
    <cellStyle name="Level0 8 2" xfId="129"/>
    <cellStyle name="Level0 8 3" xfId="130"/>
    <cellStyle name="Level0 9" xfId="131"/>
    <cellStyle name="Level0 9 2" xfId="132"/>
    <cellStyle name="Level0 9 3" xfId="133"/>
    <cellStyle name="Level0_Zvit rux-koshtiv 2010 Департамент " xfId="134"/>
    <cellStyle name="Level1" xfId="135"/>
    <cellStyle name="Level1 2" xfId="136"/>
    <cellStyle name="Level1-Numbers" xfId="137"/>
    <cellStyle name="Level1-Numbers 2" xfId="138"/>
    <cellStyle name="Level1-Numbers-Hide" xfId="139"/>
    <cellStyle name="Level2" xfId="140"/>
    <cellStyle name="Level2 2" xfId="141"/>
    <cellStyle name="Level2-Hide" xfId="142"/>
    <cellStyle name="Level2-Hide 2" xfId="143"/>
    <cellStyle name="Level2-Numbers" xfId="144"/>
    <cellStyle name="Level2-Numbers 2" xfId="145"/>
    <cellStyle name="Level2-Numbers-Hide" xfId="146"/>
    <cellStyle name="Level3" xfId="147"/>
    <cellStyle name="Level3 2" xfId="148"/>
    <cellStyle name="Level3 3" xfId="149"/>
    <cellStyle name="Level3_План департамент_2010_1207" xfId="150"/>
    <cellStyle name="Level3-Hide" xfId="151"/>
    <cellStyle name="Level3-Hide 2" xfId="152"/>
    <cellStyle name="Level3-Numbers" xfId="153"/>
    <cellStyle name="Level3-Numbers 2" xfId="154"/>
    <cellStyle name="Level3-Numbers 3" xfId="155"/>
    <cellStyle name="Level3-Numbers_План департамент_2010_1207" xfId="156"/>
    <cellStyle name="Level3-Numbers-Hide" xfId="157"/>
    <cellStyle name="Level4" xfId="158"/>
    <cellStyle name="Level4 2" xfId="159"/>
    <cellStyle name="Level4-Hide" xfId="160"/>
    <cellStyle name="Level4-Hide 2" xfId="161"/>
    <cellStyle name="Level4-Numbers" xfId="162"/>
    <cellStyle name="Level4-Numbers 2" xfId="163"/>
    <cellStyle name="Level4-Numbers-Hide" xfId="164"/>
    <cellStyle name="Level5" xfId="165"/>
    <cellStyle name="Level5 2" xfId="166"/>
    <cellStyle name="Level5-Hide" xfId="167"/>
    <cellStyle name="Level5-Hide 2" xfId="168"/>
    <cellStyle name="Level5-Numbers" xfId="169"/>
    <cellStyle name="Level5-Numbers 2" xfId="170"/>
    <cellStyle name="Level5-Numbers-Hide" xfId="171"/>
    <cellStyle name="Level6" xfId="172"/>
    <cellStyle name="Level6 2" xfId="173"/>
    <cellStyle name="Level6-Hide" xfId="174"/>
    <cellStyle name="Level6-Hide 2" xfId="175"/>
    <cellStyle name="Level6-Numbers" xfId="176"/>
    <cellStyle name="Level6-Numbers 2" xfId="177"/>
    <cellStyle name="Level7" xfId="178"/>
    <cellStyle name="Level7-Hide" xfId="179"/>
    <cellStyle name="Level7-Numbers" xfId="180"/>
    <cellStyle name="Linked Cell" xfId="181"/>
    <cellStyle name="Neutral" xfId="182"/>
    <cellStyle name="Normal 2" xfId="183"/>
    <cellStyle name="Normal_2005_03_15-Финансовый_БГ" xfId="184"/>
    <cellStyle name="Note" xfId="185"/>
    <cellStyle name="Number-Cells" xfId="186"/>
    <cellStyle name="Number-Cells-Column2" xfId="187"/>
    <cellStyle name="Number-Cells-Column5" xfId="188"/>
    <cellStyle name="Output" xfId="189"/>
    <cellStyle name="Row-Header" xfId="190"/>
    <cellStyle name="Row-Header 2" xfId="191"/>
    <cellStyle name="Title" xfId="192"/>
    <cellStyle name="Total" xfId="193"/>
    <cellStyle name="Warning Text" xfId="194"/>
    <cellStyle name="Акцент1 2" xfId="195"/>
    <cellStyle name="Акцент1 3" xfId="196"/>
    <cellStyle name="Акцент2 2" xfId="197"/>
    <cellStyle name="Акцент2 3" xfId="198"/>
    <cellStyle name="Акцент3 2" xfId="199"/>
    <cellStyle name="Акцент3 3" xfId="200"/>
    <cellStyle name="Акцент4 2" xfId="201"/>
    <cellStyle name="Акцент4 3" xfId="202"/>
    <cellStyle name="Акцент5 2" xfId="203"/>
    <cellStyle name="Акцент5 3" xfId="204"/>
    <cellStyle name="Акцент6 2" xfId="205"/>
    <cellStyle name="Акцент6 3" xfId="206"/>
    <cellStyle name="Ввод  2" xfId="207"/>
    <cellStyle name="Ввод  3" xfId="208"/>
    <cellStyle name="Вывод 2" xfId="209"/>
    <cellStyle name="Вывод 3" xfId="210"/>
    <cellStyle name="Вычисление 2" xfId="211"/>
    <cellStyle name="Вычисление 3" xfId="212"/>
    <cellStyle name="Денежный 2" xfId="213"/>
    <cellStyle name="Заголовок 1 2" xfId="214"/>
    <cellStyle name="Заголовок 1 3" xfId="215"/>
    <cellStyle name="Заголовок 2 2" xfId="216"/>
    <cellStyle name="Заголовок 2 3" xfId="217"/>
    <cellStyle name="Заголовок 3 2" xfId="218"/>
    <cellStyle name="Заголовок 3 3" xfId="219"/>
    <cellStyle name="Заголовок 4 2" xfId="220"/>
    <cellStyle name="Заголовок 4 3" xfId="221"/>
    <cellStyle name="Звичайний 2" xfId="1"/>
    <cellStyle name="Звичайний 2 2" xfId="2"/>
    <cellStyle name="Итог 2" xfId="222"/>
    <cellStyle name="Итог 3" xfId="223"/>
    <cellStyle name="Контрольная ячейка 2" xfId="224"/>
    <cellStyle name="Контрольная ячейка 3" xfId="225"/>
    <cellStyle name="Название 2" xfId="226"/>
    <cellStyle name="Название 3" xfId="227"/>
    <cellStyle name="Нейтральный 2" xfId="228"/>
    <cellStyle name="Нейтральный 3" xfId="229"/>
    <cellStyle name="Обычный" xfId="0" builtinId="0"/>
    <cellStyle name="Обычный 10" xfId="230"/>
    <cellStyle name="Обычный 11" xfId="231"/>
    <cellStyle name="Обычный 12" xfId="232"/>
    <cellStyle name="Обычный 13" xfId="233"/>
    <cellStyle name="Обычный 14" xfId="234"/>
    <cellStyle name="Обычный 15" xfId="235"/>
    <cellStyle name="Обычный 16" xfId="236"/>
    <cellStyle name="Обычный 17" xfId="237"/>
    <cellStyle name="Обычный 18" xfId="238"/>
    <cellStyle name="Обычный 2" xfId="3"/>
    <cellStyle name="Обычный 2 10" xfId="239"/>
    <cellStyle name="Обычный 2 11" xfId="240"/>
    <cellStyle name="Обычный 2 12" xfId="241"/>
    <cellStyle name="Обычный 2 13" xfId="242"/>
    <cellStyle name="Обычный 2 14" xfId="243"/>
    <cellStyle name="Обычный 2 15" xfId="244"/>
    <cellStyle name="Обычный 2 16" xfId="245"/>
    <cellStyle name="Обычный 2 2" xfId="246"/>
    <cellStyle name="Обычный 2 2 2" xfId="247"/>
    <cellStyle name="Обычный 2 2 3" xfId="248"/>
    <cellStyle name="Обычный 2 2_Расшифровка прочих" xfId="249"/>
    <cellStyle name="Обычный 2 3" xfId="250"/>
    <cellStyle name="Обычный 2 4" xfId="251"/>
    <cellStyle name="Обычный 2 5" xfId="252"/>
    <cellStyle name="Обычный 2 6" xfId="253"/>
    <cellStyle name="Обычный 2 7" xfId="254"/>
    <cellStyle name="Обычный 2 8" xfId="255"/>
    <cellStyle name="Обычный 2 9" xfId="256"/>
    <cellStyle name="Обычный 2_2604-2010" xfId="257"/>
    <cellStyle name="Обычный 3" xfId="258"/>
    <cellStyle name="Обычный 3 10" xfId="259"/>
    <cellStyle name="Обычный 3 11" xfId="260"/>
    <cellStyle name="Обычный 3 12" xfId="261"/>
    <cellStyle name="Обычный 3 13" xfId="262"/>
    <cellStyle name="Обычный 3 14" xfId="263"/>
    <cellStyle name="Обычный 3 2" xfId="264"/>
    <cellStyle name="Обычный 3 3" xfId="265"/>
    <cellStyle name="Обычный 3 4" xfId="266"/>
    <cellStyle name="Обычный 3 5" xfId="267"/>
    <cellStyle name="Обычный 3 6" xfId="268"/>
    <cellStyle name="Обычный 3 7" xfId="269"/>
    <cellStyle name="Обычный 3 8" xfId="270"/>
    <cellStyle name="Обычный 3 9" xfId="271"/>
    <cellStyle name="Обычный 3_Дефицит_7 млрд_0608_бс" xfId="272"/>
    <cellStyle name="Обычный 4" xfId="273"/>
    <cellStyle name="Обычный 5" xfId="274"/>
    <cellStyle name="Обычный 5 2" xfId="275"/>
    <cellStyle name="Обычный 6" xfId="276"/>
    <cellStyle name="Обычный 6 2" xfId="277"/>
    <cellStyle name="Обычный 6 3" xfId="278"/>
    <cellStyle name="Обычный 6 4" xfId="279"/>
    <cellStyle name="Обычный 6_Дефицит_7 млрд_0608_бс" xfId="280"/>
    <cellStyle name="Обычный 7" xfId="281"/>
    <cellStyle name="Обычный 7 2" xfId="282"/>
    <cellStyle name="Обычный 8" xfId="283"/>
    <cellStyle name="Обычный 9" xfId="284"/>
    <cellStyle name="Обычный 9 2" xfId="285"/>
    <cellStyle name="Плохой 2" xfId="286"/>
    <cellStyle name="Плохой 3" xfId="287"/>
    <cellStyle name="Пояснение 2" xfId="288"/>
    <cellStyle name="Пояснение 3" xfId="289"/>
    <cellStyle name="Примечание 2" xfId="290"/>
    <cellStyle name="Примечание 3" xfId="291"/>
    <cellStyle name="Процентный 2" xfId="292"/>
    <cellStyle name="Процентный 2 10" xfId="293"/>
    <cellStyle name="Процентный 2 11" xfId="294"/>
    <cellStyle name="Процентный 2 12" xfId="295"/>
    <cellStyle name="Процентный 2 13" xfId="296"/>
    <cellStyle name="Процентный 2 14" xfId="297"/>
    <cellStyle name="Процентный 2 15" xfId="298"/>
    <cellStyle name="Процентный 2 16" xfId="299"/>
    <cellStyle name="Процентный 2 2" xfId="300"/>
    <cellStyle name="Процентный 2 3" xfId="301"/>
    <cellStyle name="Процентный 2 4" xfId="302"/>
    <cellStyle name="Процентный 2 5" xfId="303"/>
    <cellStyle name="Процентный 2 6" xfId="304"/>
    <cellStyle name="Процентный 2 7" xfId="305"/>
    <cellStyle name="Процентный 2 8" xfId="306"/>
    <cellStyle name="Процентный 2 9" xfId="307"/>
    <cellStyle name="Процентный 3" xfId="308"/>
    <cellStyle name="Процентный 4" xfId="309"/>
    <cellStyle name="Процентный 4 2" xfId="310"/>
    <cellStyle name="Связанная ячейка 2" xfId="311"/>
    <cellStyle name="Связанная ячейка 3" xfId="312"/>
    <cellStyle name="Стиль 1" xfId="313"/>
    <cellStyle name="Стиль 1 2" xfId="314"/>
    <cellStyle name="Стиль 1 3" xfId="315"/>
    <cellStyle name="Стиль 1 4" xfId="316"/>
    <cellStyle name="Стиль 1 5" xfId="317"/>
    <cellStyle name="Стиль 1 6" xfId="318"/>
    <cellStyle name="Стиль 1 7" xfId="319"/>
    <cellStyle name="Текст предупреждения 2" xfId="320"/>
    <cellStyle name="Текст предупреждения 3" xfId="321"/>
    <cellStyle name="Тысячи [0]_1.62" xfId="322"/>
    <cellStyle name="Тысячи_1.62" xfId="323"/>
    <cellStyle name="Финансовый 2" xfId="324"/>
    <cellStyle name="Финансовый 2 10" xfId="325"/>
    <cellStyle name="Финансовый 2 11" xfId="326"/>
    <cellStyle name="Финансовый 2 12" xfId="327"/>
    <cellStyle name="Финансовый 2 13" xfId="328"/>
    <cellStyle name="Финансовый 2 14" xfId="329"/>
    <cellStyle name="Финансовый 2 15" xfId="330"/>
    <cellStyle name="Финансовый 2 16" xfId="331"/>
    <cellStyle name="Финансовый 2 17" xfId="332"/>
    <cellStyle name="Финансовый 2 2" xfId="333"/>
    <cellStyle name="Финансовый 2 3" xfId="334"/>
    <cellStyle name="Финансовый 2 4" xfId="335"/>
    <cellStyle name="Финансовый 2 5" xfId="336"/>
    <cellStyle name="Финансовый 2 6" xfId="337"/>
    <cellStyle name="Финансовый 2 7" xfId="338"/>
    <cellStyle name="Финансовый 2 8" xfId="339"/>
    <cellStyle name="Финансовый 2 9" xfId="340"/>
    <cellStyle name="Финансовый 3" xfId="341"/>
    <cellStyle name="Финансовый 3 2" xfId="342"/>
    <cellStyle name="Финансовый 4" xfId="343"/>
    <cellStyle name="Финансовый 4 2" xfId="344"/>
    <cellStyle name="Финансовый 4 3" xfId="345"/>
    <cellStyle name="Финансовый 5" xfId="346"/>
    <cellStyle name="Финансовый 6" xfId="347"/>
    <cellStyle name="Финансовый 7" xfId="348"/>
    <cellStyle name="Хороший 2" xfId="349"/>
    <cellStyle name="Хороший 3" xfId="350"/>
    <cellStyle name="числовой" xfId="351"/>
    <cellStyle name="Ю" xfId="352"/>
    <cellStyle name="Ю-FreeSet_10" xfId="3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39" Type="http://schemas.openxmlformats.org/officeDocument/2006/relationships/externalLink" Target="externalLinks/externalLink35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7.xml"/><Relationship Id="rId34" Type="http://schemas.openxmlformats.org/officeDocument/2006/relationships/externalLink" Target="externalLinks/externalLink30.xml"/><Relationship Id="rId42" Type="http://schemas.openxmlformats.org/officeDocument/2006/relationships/sharedStrings" Target="sharedStrings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29" Type="http://schemas.openxmlformats.org/officeDocument/2006/relationships/externalLink" Target="externalLinks/externalLink25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40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31" Type="http://schemas.openxmlformats.org/officeDocument/2006/relationships/externalLink" Target="externalLinks/externalLink27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43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WORK/S2/VICTOR/&#1042;&#1042;&#1055;/PI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New_monitoring/Monit_xls/M_2002/M_06_02/Monthly/10_October/1Aug2001/GDP/realgdp/LENA/BGVN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File1\aaaa\2007%20finplan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FinPlan-Economy\Planning%20System%20Project\consolidation%20hq%20formatte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FinPlan-Economy\Planning%20System%20Project\consolidation%20hq%20formatte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OCUME~1\VOYTOV~1\LOCALS~1\Temp\Rar$DI00.867\Planning%20System%20Project\consolidation%20hq%20formatte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&#1052;&#1086;&#1080;%20&#1076;&#1086;&#1082;&#1091;&#1084;&#1077;&#1085;&#1090;&#1099;/Sergey/&#1055;&#1088;&#1086;&#1075;&#1085;&#1086;&#1079;/&#1056;&#1072;&#1073;&#1086;&#1095;&#1080;&#1077;%20&#1090;&#1072;&#1073;&#1083;&#1080;&#1094;&#1099;/new/zvedena1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riadna\Sum_pok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_________________________Plan_ZP\!_&#1055;&#1077;&#1095;&#1072;&#1090;&#1100;\&#1052;&#1058;&#1056;%20&#1074;&#1089;&#1077;%20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Plan\Exchange\_________________________Plan_ZP\!_&#1055;&#1077;&#1095;&#1072;&#1090;&#1100;\&#1052;&#1058;&#1056;%20&#1074;&#1089;&#1077;%20-%205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OCUME~1\VOYTOV~1\LOCALS~1\Temp\Rar$DI00.867\Planning%20System%20Project\consolidation%20hq%20formatted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SUDNIKOVA\Local%20Settings\Temporary%20Internet%20Files\Content.IE5\C5MFSXEF\Subv2006\Rich%20Roz%20200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andreyevskaya\&#1052;&#1086;&#1080;%20&#1076;&#1086;&#1082;&#1091;&#1084;&#1077;&#1085;&#1090;&#1099;\OLGA\&#1056;&#1045;&#1040;&#1051;&#1048;&#1047;&#1040;&#1062;&#1048;&#1071;_2006\2006_REALIZ_&#1058;&#1045;(&#1090;&#1088;&#1072;&#1074;&#1077;&#1085;&#1100;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S_N_A/1July2001/GDP/realgdp/LENA/BGVN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SINKEV~1\LOCALS~1\Temp\Rar$DI00.781\Dept\FinPlan-Economy\Planning%20System%20Project\consolidation%20hq%20formatted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OCUME~1\VOYTOV~1\LOCALS~1\Temp\Rar$DI00.867\Planning%20System%20Project\consolidation%20hq%20formatted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ept\FinPlan-Economy\Planning%20System%20Project\consolidation%20hq%20formatted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ept\FinPlan-Economy\Planning%20System%20Project\consolidation%20hq%20formatted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likhachov\Local%20Settings\Temporary%20Internet%20Files\Content.IE5\RY4RBH0P\2006_REALIZ_&#1058;&#1045;(&#1083;&#1102;&#1090;&#1080;&#1081;20%25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DP"/>
      <sheetName val="Real GDP &amp; Real IP (u)"/>
      <sheetName val="Real GDP &amp; Real IP (e)"/>
      <sheetName val="GDP_gr"/>
      <sheetName val="Светлые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993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Inform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зведена таб"/>
      <sheetName val="попер_роз"/>
      <sheetName val="попер_роз (4)"/>
      <sheetName val="звед_оптим (2)"/>
      <sheetName val="звед_баз(3)_СА"/>
      <sheetName val="звед_опт(3)_ca"/>
      <sheetName val="звед_баз(4)"/>
      <sheetName val="звед_опт(4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Ini"/>
      <sheetName val="Ëčńň1"/>
      <sheetName val="Sum_pok"/>
      <sheetName val="#REF!"/>
      <sheetName val="Sum_pok.xls"/>
      <sheetName val="січ-лют."/>
      <sheetName val="430 сыч-лютий"/>
      <sheetName val="бер"/>
      <sheetName val="430 бер"/>
      <sheetName val="січ-бер"/>
      <sheetName val="430 сыч-бер"/>
    </sheetNames>
    <definedNames>
      <definedName name="ShowFil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Inform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Dotac"/>
      <sheetName val="DodDot"/>
      <sheetName val="Dod ARK"/>
      <sheetName val="Dod Clavutich"/>
      <sheetName val="Svod 3511060"/>
      <sheetName val="Viluch(1-12)"/>
      <sheetName val="Diti "/>
      <sheetName val="TvPalGaz"/>
      <sheetName val="Ener "/>
      <sheetName val="IncsiPilgi (2)"/>
      <sheetName val="GirZakon"/>
      <sheetName val="Govti Vodi"/>
      <sheetName val="Chor Flot"/>
      <sheetName val="Afganci"/>
      <sheetName val="Shidka Dop"/>
      <sheetName val="Likarna"/>
      <sheetName val="Zoiot Pidkova"/>
      <sheetName val="Granti"/>
      <sheetName val="Granti1"/>
      <sheetName val="Vibori"/>
      <sheetName val="Metro"/>
      <sheetName val="Oper Teatr"/>
      <sheetName val="Makeevka"/>
      <sheetName val="Ctix Lixo IvFrank"/>
      <sheetName val="Groshi xodat za dit"/>
      <sheetName val="Ctix Lixo Zakarp"/>
      <sheetName val="Coc GKG Inv"/>
      <sheetName val="Tuzla"/>
      <sheetName val="Zmiinii"/>
      <sheetName val="Ctandarti"/>
      <sheetName val="CocEkon"/>
      <sheetName val="Ictor Zabudova"/>
      <sheetName val="Ict Zab"/>
      <sheetName val="Ukr Kultura"/>
      <sheetName val="Minoboroni"/>
      <sheetName val="Mic Arcenal"/>
      <sheetName val="Inekcini"/>
      <sheetName val="In"/>
      <sheetName val="diti ciroti -2(minmolod)"/>
      <sheetName val="Korek ocvita"/>
      <sheetName val="Tex Dic Ocvita"/>
      <sheetName val="Troleib"/>
      <sheetName val="Utoc.Zaoshadg"/>
      <sheetName val="Metro Cpec Fond"/>
      <sheetName val="Svitov Bank"/>
      <sheetName val="Shidka Dop Cp Fond"/>
      <sheetName val="Gazoprovodi"/>
      <sheetName val="Troleib Cpec Fond"/>
      <sheetName val="Zaporiggya"/>
      <sheetName val="Kremenchuk"/>
      <sheetName val="Pereviz ditey"/>
      <sheetName val="Kom dorigu"/>
      <sheetName val="Chor Fiot Cpec Fond"/>
      <sheetName val="Zaosch"/>
      <sheetName val="kryvRig"/>
      <sheetName val="OSVITA"/>
      <sheetName val="Tar"/>
      <sheetName val="Nar.instr"/>
      <sheetName val="DDot"/>
      <sheetName val="Dsu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2">
          <cell r="A2" t="str">
            <v>Обсяг помісячного надходження субвенції з державного бюджету до місцевих бюджетів на надання пільг  та житлових субсидій населенню на оплату електроенергії, природного газу, послуг тепло-, водопостачання і водовідведення, квартирної плати, вивезення побут</v>
          </cell>
        </row>
        <row r="5">
          <cell r="A5" t="str">
            <v>Код бюджету</v>
          </cell>
          <cell r="B5" t="str">
            <v>Назва адміністративно-територіальної одиниці</v>
          </cell>
          <cell r="C5" t="str">
            <v>січень</v>
          </cell>
          <cell r="D5" t="str">
            <v>лютий</v>
          </cell>
          <cell r="E5" t="str">
            <v>березень</v>
          </cell>
          <cell r="F5" t="str">
            <v>квітень</v>
          </cell>
          <cell r="G5" t="str">
            <v>травень</v>
          </cell>
        </row>
        <row r="6">
          <cell r="A6" t="str">
            <v>О1100000000</v>
          </cell>
          <cell r="B6" t="str">
            <v>бюджет Автономної Республіки Крим</v>
          </cell>
          <cell r="C6">
            <v>2463.5419999999999</v>
          </cell>
          <cell r="D6">
            <v>5004.6750000000002</v>
          </cell>
          <cell r="E6">
            <v>4874.01</v>
          </cell>
          <cell r="F6">
            <v>6713.2</v>
          </cell>
          <cell r="G6">
            <v>5483.6</v>
          </cell>
        </row>
        <row r="7">
          <cell r="A7" t="str">
            <v>О2100000000</v>
          </cell>
          <cell r="B7" t="str">
            <v>обласний бюджет Вiнницької області</v>
          </cell>
          <cell r="C7">
            <v>5585.9549999999999</v>
          </cell>
          <cell r="D7">
            <v>5130.4480000000003</v>
          </cell>
          <cell r="E7">
            <v>5614.5339999999997</v>
          </cell>
          <cell r="F7">
            <v>7821.4</v>
          </cell>
          <cell r="G7">
            <v>4676.6000000000004</v>
          </cell>
        </row>
        <row r="8">
          <cell r="A8" t="str">
            <v>О3100000000</v>
          </cell>
          <cell r="B8" t="str">
            <v>обласний бюджет Волинської області</v>
          </cell>
          <cell r="C8">
            <v>3419.413</v>
          </cell>
          <cell r="D8">
            <v>4547.1629999999996</v>
          </cell>
          <cell r="E8">
            <v>4267.8410000000003</v>
          </cell>
          <cell r="F8">
            <v>5180.2</v>
          </cell>
          <cell r="G8">
            <v>3258.4</v>
          </cell>
        </row>
        <row r="9">
          <cell r="A9" t="str">
            <v>О4100000000</v>
          </cell>
          <cell r="B9" t="str">
            <v>обласний бюджет Днiпропетровської області</v>
          </cell>
          <cell r="C9">
            <v>8288.7270000000008</v>
          </cell>
          <cell r="D9">
            <v>20991.351999999999</v>
          </cell>
          <cell r="E9">
            <v>16903.654999999999</v>
          </cell>
          <cell r="F9">
            <v>23535.787</v>
          </cell>
          <cell r="G9">
            <v>12935.2</v>
          </cell>
        </row>
        <row r="10">
          <cell r="A10" t="str">
            <v>О5100000000</v>
          </cell>
          <cell r="B10" t="str">
            <v>обласний бюджет Донецької області</v>
          </cell>
          <cell r="C10">
            <v>11729.522000000001</v>
          </cell>
          <cell r="D10">
            <v>19530.755000000001</v>
          </cell>
          <cell r="E10">
            <v>19355.436000000002</v>
          </cell>
          <cell r="F10">
            <v>26008.7</v>
          </cell>
          <cell r="G10">
            <v>15778.6</v>
          </cell>
        </row>
        <row r="11">
          <cell r="A11" t="str">
            <v>О6100000000</v>
          </cell>
          <cell r="B11" t="str">
            <v>обласний бюджет Житомирської області</v>
          </cell>
          <cell r="C11">
            <v>3202.2750000000001</v>
          </cell>
          <cell r="D11">
            <v>6561.0010000000002</v>
          </cell>
          <cell r="E11">
            <v>5316.2150000000001</v>
          </cell>
          <cell r="F11">
            <v>7407.8</v>
          </cell>
          <cell r="G11">
            <v>4605.7</v>
          </cell>
        </row>
        <row r="12">
          <cell r="A12" t="str">
            <v>О7100000000</v>
          </cell>
          <cell r="B12" t="str">
            <v>обласний бюджет Закарпатської області</v>
          </cell>
          <cell r="C12">
            <v>1513.9649999999999</v>
          </cell>
          <cell r="D12">
            <v>1806.577</v>
          </cell>
          <cell r="E12">
            <v>4712.2439999999997</v>
          </cell>
          <cell r="F12">
            <v>4277.8</v>
          </cell>
          <cell r="G12">
            <v>1586.9</v>
          </cell>
        </row>
        <row r="13">
          <cell r="A13" t="str">
            <v>О8100000000</v>
          </cell>
          <cell r="B13" t="str">
            <v>обласний бюджет Запорiзької області</v>
          </cell>
          <cell r="C13">
            <v>3867.2069999999999</v>
          </cell>
          <cell r="D13">
            <v>7903.7089999999998</v>
          </cell>
          <cell r="E13">
            <v>7399.4160000000002</v>
          </cell>
          <cell r="F13">
            <v>9874.5</v>
          </cell>
          <cell r="G13">
            <v>7155.4</v>
          </cell>
        </row>
        <row r="14">
          <cell r="A14" t="str">
            <v>О9100000000</v>
          </cell>
          <cell r="B14" t="str">
            <v>обласний бюджет Iвано-Франкiвської області</v>
          </cell>
          <cell r="C14">
            <v>3578.223</v>
          </cell>
          <cell r="D14">
            <v>5867.2309999999998</v>
          </cell>
          <cell r="E14">
            <v>6297.893</v>
          </cell>
          <cell r="F14">
            <v>9563.7000000000007</v>
          </cell>
          <cell r="G14">
            <v>3616.2</v>
          </cell>
        </row>
        <row r="15">
          <cell r="A15">
            <v>10100000000</v>
          </cell>
          <cell r="B15" t="str">
            <v>обласний бюджет Київської області</v>
          </cell>
          <cell r="C15">
            <v>10302.385</v>
          </cell>
          <cell r="D15">
            <v>16146.352999999999</v>
          </cell>
          <cell r="E15">
            <v>13833.255999999999</v>
          </cell>
          <cell r="F15">
            <v>18290.400000000001</v>
          </cell>
          <cell r="G15">
            <v>7404.9</v>
          </cell>
        </row>
        <row r="16">
          <cell r="A16">
            <v>11100000000</v>
          </cell>
          <cell r="B16" t="str">
            <v>обласний бюджет Кiровоградської області</v>
          </cell>
          <cell r="C16">
            <v>3580.96</v>
          </cell>
          <cell r="D16">
            <v>4993.7330000000002</v>
          </cell>
          <cell r="E16">
            <v>3976.05</v>
          </cell>
          <cell r="F16">
            <v>7419.8</v>
          </cell>
          <cell r="G16">
            <v>5284.3</v>
          </cell>
        </row>
        <row r="17">
          <cell r="A17">
            <v>12100000000</v>
          </cell>
          <cell r="B17" t="str">
            <v>обласний бюджет Луганської області</v>
          </cell>
          <cell r="C17">
            <v>2843.239</v>
          </cell>
          <cell r="D17">
            <v>8978.6</v>
          </cell>
          <cell r="E17">
            <v>6927.87</v>
          </cell>
          <cell r="F17">
            <v>9087.1</v>
          </cell>
          <cell r="G17">
            <v>6148.4</v>
          </cell>
        </row>
        <row r="18">
          <cell r="A18">
            <v>13100000000</v>
          </cell>
          <cell r="B18" t="str">
            <v>обласний бюджет Львiвської області</v>
          </cell>
          <cell r="C18">
            <v>13665.8</v>
          </cell>
          <cell r="D18">
            <v>12546.388000000001</v>
          </cell>
          <cell r="E18">
            <v>13924.588</v>
          </cell>
          <cell r="F18">
            <v>16320</v>
          </cell>
          <cell r="G18">
            <v>5542.7</v>
          </cell>
        </row>
        <row r="19">
          <cell r="A19">
            <v>14100000000</v>
          </cell>
          <cell r="B19" t="str">
            <v>обласний бюджет Миколаївської області</v>
          </cell>
          <cell r="C19">
            <v>1582.5519999999999</v>
          </cell>
          <cell r="D19">
            <v>4228.6229999999996</v>
          </cell>
          <cell r="E19">
            <v>4112.8190000000004</v>
          </cell>
          <cell r="F19">
            <v>5079.6000000000004</v>
          </cell>
          <cell r="G19">
            <v>4261.3</v>
          </cell>
        </row>
        <row r="20">
          <cell r="A20">
            <v>15100000000</v>
          </cell>
          <cell r="B20" t="str">
            <v>обласний бюджет Одеської області</v>
          </cell>
          <cell r="C20">
            <v>3570.1010000000001</v>
          </cell>
          <cell r="D20">
            <v>8569.5969999999998</v>
          </cell>
          <cell r="E20">
            <v>7127.8249999999998</v>
          </cell>
          <cell r="F20">
            <v>11636.5</v>
          </cell>
          <cell r="G20">
            <v>10163.4</v>
          </cell>
        </row>
        <row r="21">
          <cell r="A21">
            <v>16100000000</v>
          </cell>
          <cell r="B21" t="str">
            <v>обласний бюджет Полтавської області</v>
          </cell>
          <cell r="C21">
            <v>5666.1139999999996</v>
          </cell>
          <cell r="D21">
            <v>6422.4319999999998</v>
          </cell>
          <cell r="E21">
            <v>7489.7539999999999</v>
          </cell>
          <cell r="F21">
            <v>15258.1</v>
          </cell>
          <cell r="G21">
            <v>5827</v>
          </cell>
        </row>
        <row r="22">
          <cell r="A22">
            <v>17100000000</v>
          </cell>
          <cell r="B22" t="str">
            <v>обласний бюджет Рiвненської області</v>
          </cell>
          <cell r="C22">
            <v>1969.902</v>
          </cell>
          <cell r="D22">
            <v>3336.444</v>
          </cell>
          <cell r="E22">
            <v>5380.4470000000001</v>
          </cell>
          <cell r="F22">
            <v>5543.9</v>
          </cell>
          <cell r="G22">
            <v>2982.7</v>
          </cell>
        </row>
        <row r="23">
          <cell r="A23">
            <v>18100000000</v>
          </cell>
          <cell r="B23" t="str">
            <v>обласний бюджет Сумської області</v>
          </cell>
          <cell r="C23">
            <v>4169.5280000000002</v>
          </cell>
          <cell r="D23">
            <v>3622.9929999999999</v>
          </cell>
          <cell r="E23">
            <v>7895.424</v>
          </cell>
          <cell r="F23">
            <v>8377.1</v>
          </cell>
          <cell r="G23">
            <v>4032.7</v>
          </cell>
        </row>
        <row r="24">
          <cell r="A24">
            <v>19100000000</v>
          </cell>
          <cell r="B24" t="str">
            <v>обласний бюджет Тернопiльської області</v>
          </cell>
          <cell r="C24">
            <v>3701.9160000000002</v>
          </cell>
          <cell r="D24">
            <v>4896.8559999999998</v>
          </cell>
          <cell r="E24">
            <v>5147.2650000000003</v>
          </cell>
          <cell r="F24">
            <v>6839.9</v>
          </cell>
          <cell r="G24">
            <v>1830.2</v>
          </cell>
        </row>
        <row r="25">
          <cell r="A25">
            <v>20100000000</v>
          </cell>
          <cell r="B25" t="str">
            <v>обласний бюджет Харкiвської області</v>
          </cell>
          <cell r="C25">
            <v>8386.9330000000009</v>
          </cell>
          <cell r="D25">
            <v>11698.075000000001</v>
          </cell>
          <cell r="E25">
            <v>14592.047</v>
          </cell>
          <cell r="F25">
            <v>27208.2</v>
          </cell>
          <cell r="G25">
            <v>13691.3</v>
          </cell>
        </row>
        <row r="26">
          <cell r="A26">
            <v>21100000000</v>
          </cell>
          <cell r="B26" t="str">
            <v>обласний бюджет Херсонської області</v>
          </cell>
          <cell r="C26">
            <v>2200.9679999999998</v>
          </cell>
          <cell r="D26">
            <v>3252.5390000000002</v>
          </cell>
          <cell r="E26">
            <v>3255.58</v>
          </cell>
          <cell r="F26">
            <v>5299.7</v>
          </cell>
          <cell r="G26">
            <v>3272.2</v>
          </cell>
        </row>
        <row r="27">
          <cell r="A27">
            <v>22100000000</v>
          </cell>
          <cell r="B27" t="str">
            <v>обласний бюджет Хмельницької області</v>
          </cell>
          <cell r="C27">
            <v>4049.5320000000002</v>
          </cell>
          <cell r="D27">
            <v>6627.4</v>
          </cell>
          <cell r="E27">
            <v>4533.01</v>
          </cell>
          <cell r="F27">
            <v>8290.9</v>
          </cell>
          <cell r="G27">
            <v>5960.3</v>
          </cell>
        </row>
        <row r="28">
          <cell r="A28">
            <v>23100000000</v>
          </cell>
          <cell r="B28" t="str">
            <v>обласний бюджет Черкаської області</v>
          </cell>
          <cell r="C28">
            <v>5316.2910000000002</v>
          </cell>
          <cell r="D28">
            <v>6217.3370000000004</v>
          </cell>
          <cell r="E28">
            <v>6195.89</v>
          </cell>
          <cell r="F28">
            <v>10165</v>
          </cell>
          <cell r="G28">
            <v>4770.5</v>
          </cell>
        </row>
        <row r="29">
          <cell r="A29">
            <v>24100000000</v>
          </cell>
          <cell r="B29" t="str">
            <v>обласний бюджет Чернiвецької області</v>
          </cell>
          <cell r="C29">
            <v>1761.75</v>
          </cell>
          <cell r="D29">
            <v>2010.7829999999999</v>
          </cell>
          <cell r="E29">
            <v>1999.8030000000001</v>
          </cell>
          <cell r="F29">
            <v>3410.4</v>
          </cell>
          <cell r="G29">
            <v>2092.5</v>
          </cell>
        </row>
        <row r="30">
          <cell r="A30">
            <v>25100000000</v>
          </cell>
          <cell r="B30" t="str">
            <v>обласний бюджет Чернiгiвецької області</v>
          </cell>
          <cell r="C30">
            <v>4501.0339999999997</v>
          </cell>
          <cell r="D30">
            <v>5828.5460000000003</v>
          </cell>
          <cell r="E30">
            <v>5312.768</v>
          </cell>
          <cell r="F30">
            <v>8541</v>
          </cell>
          <cell r="G30">
            <v>4831.6000000000004</v>
          </cell>
        </row>
        <row r="31">
          <cell r="A31">
            <v>26000000000</v>
          </cell>
          <cell r="B31" t="str">
            <v>м.Київ</v>
          </cell>
          <cell r="C31">
            <v>4478.4290000000001</v>
          </cell>
          <cell r="D31">
            <v>7686.2479999999996</v>
          </cell>
          <cell r="E31">
            <v>8581.6080000000002</v>
          </cell>
          <cell r="F31">
            <v>12592.5</v>
          </cell>
          <cell r="G31">
            <v>10211.1</v>
          </cell>
        </row>
        <row r="32">
          <cell r="A32">
            <v>27000000000</v>
          </cell>
          <cell r="B32" t="str">
            <v>м.Севастополь</v>
          </cell>
          <cell r="C32">
            <v>656.43700000000001</v>
          </cell>
          <cell r="D32">
            <v>1870.8869999999999</v>
          </cell>
          <cell r="E32">
            <v>1073.652</v>
          </cell>
          <cell r="F32">
            <v>1527.6130000000001</v>
          </cell>
          <cell r="G32">
            <v>1254.8</v>
          </cell>
        </row>
        <row r="33">
          <cell r="B33" t="str">
            <v xml:space="preserve">Всього </v>
          </cell>
          <cell r="C33">
            <v>126052.70000000001</v>
          </cell>
          <cell r="D33">
            <v>196276.74499999997</v>
          </cell>
          <cell r="E33">
            <v>196100.90000000005</v>
          </cell>
          <cell r="F33">
            <v>281270.80000000005</v>
          </cell>
          <cell r="G33">
            <v>158658.49999999997</v>
          </cell>
        </row>
        <row r="38">
          <cell r="C38">
            <v>126052.7</v>
          </cell>
          <cell r="D38">
            <v>196276.74499999997</v>
          </cell>
          <cell r="E38">
            <v>196100.9</v>
          </cell>
          <cell r="F38">
            <v>281270.8</v>
          </cell>
          <cell r="G38">
            <v>158658.5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БАЗА  "/>
      <sheetName val="ВАТ"/>
      <sheetName val="ВАТ_фил"/>
      <sheetName val="383,40ч"/>
      <sheetName val="383,40т"/>
      <sheetName val="686,00"/>
      <sheetName val="област"/>
      <sheetName val="Сторно"/>
      <sheetName val="Пряма_труба"/>
      <sheetName val="БАЗА   (2)"/>
      <sheetName val="БАЗА   (3)"/>
      <sheetName val="БАЗА   (5)"/>
      <sheetName val="БАЗА   (4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1993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6">
          <cell r="E6" t="str">
            <v>31 декабря 2005 года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Inform"/>
    </sheetNames>
    <sheetDataSet>
      <sheetData sheetId="0" refreshError="1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11)423+424"/>
      <sheetName val="Chart_of_accs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реестр заявок"/>
      <sheetName val="ЗКЛ"/>
      <sheetName val="реестр_заявок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БАЗА  "/>
      <sheetName val="ВАТ"/>
      <sheetName val="ВАТ_фил"/>
      <sheetName val="210"/>
      <sheetName val="241,5"/>
      <sheetName val="област"/>
      <sheetName val="Сторно"/>
      <sheetName val="Пряма_труба"/>
      <sheetName val="БАЗА   (2)"/>
      <sheetName val="БАЗА   (3)"/>
      <sheetName val="БАЗА   (4)"/>
      <sheetName val="БАЗА   (5)"/>
      <sheetName val="БАЗА   (6)"/>
      <sheetName val="БАЗА   (7)"/>
      <sheetName val="БАЗА   (8)"/>
      <sheetName val="БАЗА   (9)"/>
      <sheetName val="БАЗА   (10)"/>
      <sheetName val="БАЗА   (12)"/>
      <sheetName val="БАЗА   (11)"/>
      <sheetName val="БАЗА   (13)"/>
      <sheetName val="БАЗА   (14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/>
  </sheetPr>
  <dimension ref="A1:J135"/>
  <sheetViews>
    <sheetView tabSelected="1" view="pageBreakPreview" topLeftCell="A91" zoomScale="75" zoomScaleNormal="89" zoomScaleSheetLayoutView="75" workbookViewId="0">
      <selection activeCell="C26" sqref="C26:C27"/>
    </sheetView>
  </sheetViews>
  <sheetFormatPr defaultColWidth="9.140625" defaultRowHeight="18"/>
  <cols>
    <col min="1" max="1" width="80.42578125" style="12" customWidth="1"/>
    <col min="2" max="2" width="7.140625" style="12" customWidth="1"/>
    <col min="3" max="3" width="18.5703125" style="3" customWidth="1"/>
    <col min="4" max="4" width="17.5703125" style="3" customWidth="1"/>
    <col min="5" max="5" width="19.140625" style="3" customWidth="1"/>
    <col min="6" max="6" width="21.5703125" style="3" customWidth="1"/>
    <col min="7" max="7" width="20.7109375" style="3" customWidth="1"/>
    <col min="8" max="8" width="20" style="3" customWidth="1"/>
    <col min="9" max="9" width="20.5703125" style="3" customWidth="1"/>
    <col min="10" max="10" width="10.85546875" style="7" bestFit="1" customWidth="1"/>
    <col min="11" max="16384" width="9.140625" style="7"/>
  </cols>
  <sheetData>
    <row r="1" spans="1:9" ht="13.9" customHeight="1">
      <c r="A1" s="1"/>
      <c r="B1" s="1"/>
      <c r="C1" s="2"/>
      <c r="D1" s="4" t="s">
        <v>0</v>
      </c>
      <c r="E1" s="5"/>
      <c r="F1" s="5"/>
      <c r="G1" s="6"/>
    </row>
    <row r="2" spans="1:9" ht="20.45" customHeight="1">
      <c r="A2" s="1"/>
      <c r="B2" s="1"/>
      <c r="C2" s="2"/>
      <c r="D2" s="261" t="s">
        <v>109</v>
      </c>
      <c r="E2" s="261"/>
      <c r="F2" s="261"/>
      <c r="G2" s="261"/>
      <c r="H2" s="261"/>
      <c r="I2" s="261"/>
    </row>
    <row r="3" spans="1:9" ht="7.9" customHeight="1">
      <c r="A3" s="1"/>
      <c r="B3" s="1"/>
      <c r="C3" s="2"/>
      <c r="D3" s="9"/>
      <c r="E3" s="9"/>
      <c r="F3" s="9"/>
      <c r="G3" s="10"/>
      <c r="H3" s="11"/>
      <c r="I3" s="11"/>
    </row>
    <row r="4" spans="1:9" ht="17.25" customHeight="1">
      <c r="A4" s="40" t="s">
        <v>2</v>
      </c>
      <c r="B4" s="1"/>
      <c r="C4" s="2"/>
      <c r="E4" s="40"/>
      <c r="F4" s="40" t="s">
        <v>1</v>
      </c>
      <c r="G4" s="40"/>
      <c r="H4" s="40"/>
      <c r="I4" s="40"/>
    </row>
    <row r="5" spans="1:9">
      <c r="A5" s="41"/>
      <c r="B5" s="1"/>
      <c r="C5" s="2"/>
      <c r="D5" s="260"/>
      <c r="E5" s="260"/>
      <c r="F5" s="260"/>
      <c r="G5" s="260"/>
      <c r="H5" s="260"/>
      <c r="I5" s="260"/>
    </row>
    <row r="6" spans="1:9" ht="22.15" customHeight="1">
      <c r="A6" s="265" t="s">
        <v>213</v>
      </c>
      <c r="B6" s="265"/>
      <c r="C6" s="2"/>
      <c r="D6" s="227"/>
      <c r="E6" s="227"/>
      <c r="F6" s="265" t="s">
        <v>214</v>
      </c>
      <c r="G6" s="265"/>
      <c r="H6" s="265"/>
      <c r="I6" s="265"/>
    </row>
    <row r="7" spans="1:9" ht="13.15" customHeight="1">
      <c r="A7" s="49" t="s">
        <v>63</v>
      </c>
      <c r="B7" s="1"/>
      <c r="C7" s="2"/>
      <c r="E7" s="42"/>
      <c r="F7" s="266" t="s">
        <v>63</v>
      </c>
      <c r="G7" s="266"/>
      <c r="H7" s="266"/>
      <c r="I7" s="266"/>
    </row>
    <row r="8" spans="1:9" ht="16.899999999999999" customHeight="1">
      <c r="A8" s="42"/>
      <c r="B8" s="1"/>
      <c r="C8" s="2"/>
      <c r="D8" s="44"/>
      <c r="E8" s="44"/>
      <c r="F8" s="44"/>
      <c r="G8" s="44"/>
      <c r="H8" s="44"/>
      <c r="I8" s="44"/>
    </row>
    <row r="9" spans="1:9" ht="16.899999999999999" customHeight="1">
      <c r="A9" s="256" t="s">
        <v>210</v>
      </c>
      <c r="B9" s="256"/>
      <c r="C9" s="256"/>
      <c r="D9" s="225"/>
      <c r="E9" s="226"/>
      <c r="F9" s="45" t="s">
        <v>58</v>
      </c>
      <c r="G9" s="53"/>
      <c r="H9" s="45"/>
    </row>
    <row r="10" spans="1:9" ht="16.899999999999999" customHeight="1">
      <c r="A10" s="256" t="s">
        <v>97</v>
      </c>
      <c r="B10" s="256"/>
      <c r="C10" s="256"/>
      <c r="D10" s="225"/>
      <c r="E10" s="226"/>
      <c r="F10" s="45" t="s">
        <v>59</v>
      </c>
      <c r="G10" s="53"/>
      <c r="H10" s="45"/>
    </row>
    <row r="11" spans="1:9" ht="16.899999999999999" customHeight="1">
      <c r="A11" s="256" t="s">
        <v>211</v>
      </c>
      <c r="B11" s="256"/>
      <c r="C11" s="256"/>
      <c r="D11" s="225"/>
      <c r="E11" s="226"/>
      <c r="F11" s="45"/>
      <c r="G11" s="53"/>
      <c r="H11" s="45"/>
    </row>
    <row r="12" spans="1:9" ht="16.899999999999999" customHeight="1">
      <c r="A12" s="256" t="s">
        <v>212</v>
      </c>
      <c r="B12" s="256"/>
      <c r="C12" s="256"/>
      <c r="D12" s="226"/>
      <c r="E12" s="226"/>
      <c r="F12" s="53" t="s">
        <v>60</v>
      </c>
      <c r="G12" s="53"/>
      <c r="H12" s="53"/>
    </row>
    <row r="13" spans="1:9" ht="16.899999999999999" customHeight="1">
      <c r="A13" s="42"/>
      <c r="B13" s="1"/>
      <c r="C13" s="2"/>
      <c r="D13" s="44"/>
      <c r="E13" s="44"/>
      <c r="F13" s="44"/>
      <c r="G13" s="44"/>
      <c r="H13" s="59"/>
      <c r="I13" s="44"/>
    </row>
    <row r="14" spans="1:9" ht="16.899999999999999" customHeight="1">
      <c r="A14" s="264" t="s">
        <v>61</v>
      </c>
      <c r="B14" s="264"/>
      <c r="C14" s="264"/>
      <c r="D14" s="264"/>
      <c r="E14" s="264"/>
      <c r="F14" s="264"/>
      <c r="G14" s="264"/>
      <c r="H14" s="264"/>
      <c r="I14" s="264"/>
    </row>
    <row r="15" spans="1:9" ht="18.75">
      <c r="A15" s="263" t="s">
        <v>238</v>
      </c>
      <c r="B15" s="263"/>
      <c r="C15" s="263"/>
      <c r="D15" s="263"/>
      <c r="E15" s="263"/>
      <c r="F15" s="263"/>
      <c r="G15" s="263"/>
      <c r="H15" s="263"/>
      <c r="I15" s="263"/>
    </row>
    <row r="16" spans="1:9" ht="13.15" customHeight="1">
      <c r="A16" s="262" t="s">
        <v>3</v>
      </c>
      <c r="B16" s="262"/>
      <c r="C16" s="262"/>
      <c r="D16" s="262"/>
      <c r="E16" s="262"/>
      <c r="F16" s="262"/>
      <c r="G16" s="262"/>
      <c r="H16" s="262"/>
      <c r="I16" s="262"/>
    </row>
    <row r="17" spans="1:9" ht="20.45" customHeight="1">
      <c r="A17" s="259" t="s">
        <v>209</v>
      </c>
      <c r="B17" s="259"/>
      <c r="C17" s="259"/>
      <c r="D17" s="259"/>
      <c r="E17" s="259"/>
      <c r="F17" s="259"/>
      <c r="G17" s="259"/>
      <c r="H17" s="259"/>
      <c r="I17" s="259"/>
    </row>
    <row r="18" spans="1:9" ht="15" customHeight="1">
      <c r="A18" s="13"/>
      <c r="B18" s="14"/>
      <c r="C18" s="14"/>
      <c r="D18" s="14"/>
      <c r="E18" s="14"/>
      <c r="H18" s="15"/>
      <c r="I18" s="3" t="s">
        <v>98</v>
      </c>
    </row>
    <row r="19" spans="1:9" ht="20.45" customHeight="1">
      <c r="A19" s="258" t="s">
        <v>4</v>
      </c>
      <c r="B19" s="258" t="s">
        <v>5</v>
      </c>
      <c r="C19" s="258" t="s">
        <v>91</v>
      </c>
      <c r="D19" s="258" t="s">
        <v>100</v>
      </c>
      <c r="E19" s="258" t="s">
        <v>94</v>
      </c>
      <c r="F19" s="257" t="s">
        <v>16</v>
      </c>
      <c r="G19" s="257"/>
      <c r="H19" s="257"/>
      <c r="I19" s="257"/>
    </row>
    <row r="20" spans="1:9" ht="20.45" customHeight="1">
      <c r="A20" s="258"/>
      <c r="B20" s="258"/>
      <c r="C20" s="258"/>
      <c r="D20" s="258"/>
      <c r="E20" s="258"/>
      <c r="F20" s="16" t="s">
        <v>6</v>
      </c>
      <c r="G20" s="17" t="s">
        <v>7</v>
      </c>
      <c r="H20" s="17" t="s">
        <v>8</v>
      </c>
      <c r="I20" s="17" t="s">
        <v>9</v>
      </c>
    </row>
    <row r="21" spans="1:9">
      <c r="A21" s="18" t="s">
        <v>10</v>
      </c>
      <c r="B21" s="18" t="s">
        <v>11</v>
      </c>
      <c r="C21" s="18">
        <v>3</v>
      </c>
      <c r="D21" s="18">
        <v>4</v>
      </c>
      <c r="E21" s="19">
        <v>5</v>
      </c>
      <c r="F21" s="20">
        <v>6</v>
      </c>
      <c r="G21" s="21">
        <v>7</v>
      </c>
      <c r="H21" s="21">
        <v>8</v>
      </c>
      <c r="I21" s="21">
        <v>9</v>
      </c>
    </row>
    <row r="22" spans="1:9" s="8" customFormat="1" ht="14.45" customHeight="1">
      <c r="A22" s="251" t="s">
        <v>17</v>
      </c>
      <c r="B22" s="252"/>
      <c r="C22" s="252"/>
      <c r="D22" s="252"/>
      <c r="E22" s="252"/>
      <c r="F22" s="252"/>
      <c r="G22" s="252"/>
      <c r="H22" s="252"/>
      <c r="I22" s="253"/>
    </row>
    <row r="23" spans="1:9" s="8" customFormat="1" ht="16.149999999999999" customHeight="1">
      <c r="A23" s="251" t="s">
        <v>20</v>
      </c>
      <c r="B23" s="252"/>
      <c r="C23" s="252"/>
      <c r="D23" s="252"/>
      <c r="E23" s="252"/>
      <c r="F23" s="252"/>
      <c r="G23" s="252"/>
      <c r="H23" s="252"/>
      <c r="I23" s="253"/>
    </row>
    <row r="24" spans="1:9" s="8" customFormat="1" ht="33" customHeight="1">
      <c r="A24" s="56" t="s">
        <v>203</v>
      </c>
      <c r="B24" s="57" t="s">
        <v>18</v>
      </c>
      <c r="C24" s="239">
        <f>C25+C26</f>
        <v>59265.688999999998</v>
      </c>
      <c r="D24" s="239">
        <f>D25+D26</f>
        <v>52000</v>
      </c>
      <c r="E24" s="239">
        <f>F24+G24+H24+I24</f>
        <v>101650.6</v>
      </c>
      <c r="F24" s="239">
        <f>F25+F26</f>
        <v>25412.65</v>
      </c>
      <c r="G24" s="239">
        <f>G25+G26</f>
        <v>25412.65</v>
      </c>
      <c r="H24" s="239">
        <f>H25+H26</f>
        <v>25412.65</v>
      </c>
      <c r="I24" s="239">
        <f>I25+I26</f>
        <v>25412.65</v>
      </c>
    </row>
    <row r="25" spans="1:9" s="8" customFormat="1">
      <c r="A25" s="51" t="s">
        <v>205</v>
      </c>
      <c r="B25" s="54" t="s">
        <v>22</v>
      </c>
      <c r="C25" s="240">
        <v>51640.324000000001</v>
      </c>
      <c r="D25" s="240">
        <v>46000</v>
      </c>
      <c r="E25" s="241">
        <f>F25+G25+H25+I25</f>
        <v>80010.600000000006</v>
      </c>
      <c r="F25" s="241">
        <f>25412.65-F26</f>
        <v>20002.650000000001</v>
      </c>
      <c r="G25" s="241">
        <f t="shared" ref="G25:I25" si="0">25412.65-G26</f>
        <v>20002.650000000001</v>
      </c>
      <c r="H25" s="241">
        <f t="shared" si="0"/>
        <v>20002.650000000001</v>
      </c>
      <c r="I25" s="241">
        <f t="shared" si="0"/>
        <v>20002.650000000001</v>
      </c>
    </row>
    <row r="26" spans="1:9" s="8" customFormat="1">
      <c r="A26" s="51" t="s">
        <v>204</v>
      </c>
      <c r="B26" s="54" t="s">
        <v>23</v>
      </c>
      <c r="C26" s="240">
        <v>7625.3649999999998</v>
      </c>
      <c r="D26" s="240">
        <v>6000</v>
      </c>
      <c r="E26" s="241">
        <f t="shared" ref="E26" si="1">F26+G26+H26+I26</f>
        <v>21640</v>
      </c>
      <c r="F26" s="241">
        <v>5410</v>
      </c>
      <c r="G26" s="242">
        <v>5410</v>
      </c>
      <c r="H26" s="242">
        <v>5410</v>
      </c>
      <c r="I26" s="242">
        <v>5410</v>
      </c>
    </row>
    <row r="27" spans="1:9" s="8" customFormat="1">
      <c r="A27" s="56" t="s">
        <v>215</v>
      </c>
      <c r="B27" s="57" t="s">
        <v>19</v>
      </c>
      <c r="C27" s="243">
        <v>2702.6</v>
      </c>
      <c r="D27" s="243">
        <v>0</v>
      </c>
      <c r="E27" s="239">
        <f>SUM(F27:I27)</f>
        <v>0</v>
      </c>
      <c r="F27" s="239">
        <v>0</v>
      </c>
      <c r="G27" s="244">
        <v>0</v>
      </c>
      <c r="H27" s="244">
        <v>0</v>
      </c>
      <c r="I27" s="244">
        <v>0</v>
      </c>
    </row>
    <row r="28" spans="1:9" s="8" customFormat="1">
      <c r="A28" s="58" t="s">
        <v>86</v>
      </c>
      <c r="B28" s="61" t="s">
        <v>216</v>
      </c>
      <c r="C28" s="243">
        <f>24486.607+319.9</f>
        <v>24806.507000000001</v>
      </c>
      <c r="D28" s="243">
        <v>111851.6</v>
      </c>
      <c r="E28" s="239">
        <f>SUM(F28:I28)</f>
        <v>12591.6</v>
      </c>
      <c r="F28" s="239">
        <v>6925.3230000000003</v>
      </c>
      <c r="G28" s="239">
        <v>1544.8209999999999</v>
      </c>
      <c r="H28" s="239">
        <f>1244.82</f>
        <v>1244.82</v>
      </c>
      <c r="I28" s="239">
        <f>2876.636</f>
        <v>2876.636</v>
      </c>
    </row>
    <row r="29" spans="1:9" s="8" customFormat="1">
      <c r="A29" s="52" t="s">
        <v>87</v>
      </c>
      <c r="B29" s="223">
        <v>1040</v>
      </c>
      <c r="C29" s="239">
        <f>C30+C31+C32+C33+C34+C35</f>
        <v>8021.7259999999997</v>
      </c>
      <c r="D29" s="239">
        <f>D30+D31+D32+D33+D34+D35</f>
        <v>13045.6</v>
      </c>
      <c r="E29" s="239">
        <f>F29+G29+H29+I29</f>
        <v>9700</v>
      </c>
      <c r="F29" s="239">
        <f>F30+F31+F32+F33</f>
        <v>2550</v>
      </c>
      <c r="G29" s="239">
        <f t="shared" ref="G29:I29" si="2">G30+G31+G32+G33</f>
        <v>2300</v>
      </c>
      <c r="H29" s="239">
        <f t="shared" si="2"/>
        <v>2300</v>
      </c>
      <c r="I29" s="239">
        <f t="shared" si="2"/>
        <v>2550</v>
      </c>
    </row>
    <row r="30" spans="1:9" s="8" customFormat="1" ht="19.5" customHeight="1">
      <c r="A30" s="50" t="s">
        <v>143</v>
      </c>
      <c r="B30" s="48">
        <v>1041</v>
      </c>
      <c r="C30" s="241">
        <v>4827.55</v>
      </c>
      <c r="D30" s="241">
        <v>6710</v>
      </c>
      <c r="E30" s="241">
        <f t="shared" ref="E30:E35" si="3">F30+G30+H30+I30</f>
        <v>8500</v>
      </c>
      <c r="F30" s="241">
        <v>2250</v>
      </c>
      <c r="G30" s="241">
        <v>2000</v>
      </c>
      <c r="H30" s="241">
        <v>2000</v>
      </c>
      <c r="I30" s="241">
        <v>2250</v>
      </c>
    </row>
    <row r="31" spans="1:9" s="8" customFormat="1" ht="18" customHeight="1">
      <c r="A31" s="23" t="s">
        <v>89</v>
      </c>
      <c r="B31" s="48">
        <v>1042</v>
      </c>
      <c r="C31" s="241">
        <v>366.95400000000001</v>
      </c>
      <c r="D31" s="241">
        <v>290</v>
      </c>
      <c r="E31" s="241">
        <f t="shared" si="3"/>
        <v>150</v>
      </c>
      <c r="F31" s="241">
        <v>37.5</v>
      </c>
      <c r="G31" s="241">
        <v>37.5</v>
      </c>
      <c r="H31" s="241">
        <v>37.5</v>
      </c>
      <c r="I31" s="241">
        <v>37.5</v>
      </c>
    </row>
    <row r="32" spans="1:9" s="8" customFormat="1">
      <c r="A32" s="22" t="s">
        <v>70</v>
      </c>
      <c r="B32" s="48">
        <v>1043</v>
      </c>
      <c r="C32" s="241">
        <v>0</v>
      </c>
      <c r="D32" s="241">
        <v>0</v>
      </c>
      <c r="E32" s="241">
        <f t="shared" si="3"/>
        <v>200</v>
      </c>
      <c r="F32" s="241">
        <v>50</v>
      </c>
      <c r="G32" s="241">
        <v>50</v>
      </c>
      <c r="H32" s="241">
        <v>50</v>
      </c>
      <c r="I32" s="241">
        <v>50</v>
      </c>
    </row>
    <row r="33" spans="1:9" s="8" customFormat="1">
      <c r="A33" s="64" t="s">
        <v>101</v>
      </c>
      <c r="B33" s="48">
        <v>1044</v>
      </c>
      <c r="C33" s="241">
        <v>740.92200000000003</v>
      </c>
      <c r="D33" s="241">
        <v>900</v>
      </c>
      <c r="E33" s="241">
        <f t="shared" si="3"/>
        <v>850</v>
      </c>
      <c r="F33" s="241">
        <v>212.5</v>
      </c>
      <c r="G33" s="241">
        <v>212.5</v>
      </c>
      <c r="H33" s="241">
        <v>212.5</v>
      </c>
      <c r="I33" s="241">
        <v>212.5</v>
      </c>
    </row>
    <row r="34" spans="1:9" s="8" customFormat="1">
      <c r="A34" s="236" t="s">
        <v>96</v>
      </c>
      <c r="B34" s="231">
        <v>1050</v>
      </c>
      <c r="C34" s="239">
        <v>2086.3000000000002</v>
      </c>
      <c r="D34" s="239">
        <v>5145.6000000000004</v>
      </c>
      <c r="E34" s="239">
        <f t="shared" si="3"/>
        <v>3800</v>
      </c>
      <c r="F34" s="239">
        <v>950</v>
      </c>
      <c r="G34" s="239">
        <v>950</v>
      </c>
      <c r="H34" s="239">
        <v>950</v>
      </c>
      <c r="I34" s="239">
        <v>950</v>
      </c>
    </row>
    <row r="35" spans="1:9" s="8" customFormat="1">
      <c r="A35" s="236" t="s">
        <v>144</v>
      </c>
      <c r="B35" s="231">
        <v>1060</v>
      </c>
      <c r="C35" s="239">
        <v>0</v>
      </c>
      <c r="D35" s="239">
        <v>0</v>
      </c>
      <c r="E35" s="239">
        <f t="shared" si="3"/>
        <v>0</v>
      </c>
      <c r="F35" s="239">
        <v>0</v>
      </c>
      <c r="G35" s="239">
        <v>0</v>
      </c>
      <c r="H35" s="239">
        <v>0</v>
      </c>
      <c r="I35" s="239">
        <v>0</v>
      </c>
    </row>
    <row r="36" spans="1:9" s="8" customFormat="1">
      <c r="A36" s="254" t="s">
        <v>90</v>
      </c>
      <c r="B36" s="254"/>
      <c r="C36" s="254"/>
      <c r="D36" s="254"/>
      <c r="E36" s="254"/>
      <c r="F36" s="254"/>
      <c r="G36" s="254"/>
      <c r="H36" s="254"/>
      <c r="I36" s="254"/>
    </row>
    <row r="37" spans="1:9" s="8" customFormat="1">
      <c r="A37" s="228" t="s">
        <v>207</v>
      </c>
      <c r="B37" s="228"/>
      <c r="C37" s="245">
        <f>C38+C39+C40+C47+C48+C49+C55+C56+C63+C64+C65</f>
        <v>59030.867000000006</v>
      </c>
      <c r="D37" s="245">
        <f t="shared" ref="D37:I37" si="4">D38+D39+D40+D47+D48+D49+D55+D56+D63+D64+D65</f>
        <v>59750</v>
      </c>
      <c r="E37" s="245">
        <f>SUM(F37:I37)</f>
        <v>111350.59999999999</v>
      </c>
      <c r="F37" s="245">
        <f>F38+F39+F40+F47+F48+F49+F55+F56+F63+F64+F65</f>
        <v>27837.649999999998</v>
      </c>
      <c r="G37" s="245">
        <f t="shared" si="4"/>
        <v>27837.649999999998</v>
      </c>
      <c r="H37" s="245">
        <f t="shared" si="4"/>
        <v>27837.649999999998</v>
      </c>
      <c r="I37" s="245">
        <f t="shared" si="4"/>
        <v>27837.649999999998</v>
      </c>
    </row>
    <row r="38" spans="1:9" s="8" customFormat="1" ht="18" customHeight="1">
      <c r="A38" s="22" t="s">
        <v>24</v>
      </c>
      <c r="B38" s="48">
        <v>1050</v>
      </c>
      <c r="C38" s="239">
        <f>40237.639+3238.503</f>
        <v>43476.142</v>
      </c>
      <c r="D38" s="239">
        <v>43100</v>
      </c>
      <c r="E38" s="239">
        <f>F38+G38+H38+I38</f>
        <v>79131.899999999994</v>
      </c>
      <c r="F38" s="239">
        <v>19782.974999999999</v>
      </c>
      <c r="G38" s="239">
        <v>19782.974999999999</v>
      </c>
      <c r="H38" s="239">
        <v>19782.974999999999</v>
      </c>
      <c r="I38" s="239">
        <v>19782.974999999999</v>
      </c>
    </row>
    <row r="39" spans="1:9" s="8" customFormat="1" ht="19.899999999999999" customHeight="1">
      <c r="A39" s="22" t="s">
        <v>25</v>
      </c>
      <c r="B39" s="48">
        <v>1050</v>
      </c>
      <c r="C39" s="239">
        <f>743.294+8678.418</f>
        <v>9421.7119999999995</v>
      </c>
      <c r="D39" s="239">
        <v>9000</v>
      </c>
      <c r="E39" s="239">
        <f t="shared" ref="E39:E65" si="5">F39+G39+H39+I39</f>
        <v>17340</v>
      </c>
      <c r="F39" s="239">
        <v>4335</v>
      </c>
      <c r="G39" s="239">
        <v>4335</v>
      </c>
      <c r="H39" s="239">
        <v>4335</v>
      </c>
      <c r="I39" s="239">
        <v>4335</v>
      </c>
    </row>
    <row r="40" spans="1:9" s="8" customFormat="1" ht="18" customHeight="1">
      <c r="A40" s="22" t="s">
        <v>187</v>
      </c>
      <c r="B40" s="48">
        <v>1060</v>
      </c>
      <c r="C40" s="241">
        <f>SUM(C41:C46)</f>
        <v>816.19200000000001</v>
      </c>
      <c r="D40" s="241">
        <f>SUM(D41:D46)</f>
        <v>500</v>
      </c>
      <c r="E40" s="241">
        <f>F40+G40+H40+I40</f>
        <v>1568</v>
      </c>
      <c r="F40" s="241">
        <f>F41+F42+F43+F44+F45+F46</f>
        <v>392</v>
      </c>
      <c r="G40" s="241">
        <f t="shared" ref="G40:I40" si="6">G41+G42+G43+G44+G45+G46</f>
        <v>392</v>
      </c>
      <c r="H40" s="241">
        <f t="shared" si="6"/>
        <v>392</v>
      </c>
      <c r="I40" s="241">
        <f t="shared" si="6"/>
        <v>392</v>
      </c>
    </row>
    <row r="41" spans="1:9" s="215" customFormat="1" ht="18" customHeight="1">
      <c r="A41" s="213" t="s">
        <v>189</v>
      </c>
      <c r="B41" s="214">
        <v>1061</v>
      </c>
      <c r="C41" s="246">
        <f>153.21</f>
        <v>153.21</v>
      </c>
      <c r="D41" s="246">
        <v>100</v>
      </c>
      <c r="E41" s="246">
        <f t="shared" si="5"/>
        <v>240</v>
      </c>
      <c r="F41" s="246">
        <v>60</v>
      </c>
      <c r="G41" s="246">
        <v>60</v>
      </c>
      <c r="H41" s="246">
        <v>60</v>
      </c>
      <c r="I41" s="246">
        <v>60</v>
      </c>
    </row>
    <row r="42" spans="1:9" s="215" customFormat="1" ht="18" customHeight="1">
      <c r="A42" s="213" t="s">
        <v>188</v>
      </c>
      <c r="B42" s="214">
        <v>1062</v>
      </c>
      <c r="C42" s="246">
        <v>167.35599999999999</v>
      </c>
      <c r="D42" s="246">
        <v>150</v>
      </c>
      <c r="E42" s="246">
        <f t="shared" si="5"/>
        <v>200</v>
      </c>
      <c r="F42" s="246">
        <v>50</v>
      </c>
      <c r="G42" s="246">
        <v>50</v>
      </c>
      <c r="H42" s="246">
        <v>50</v>
      </c>
      <c r="I42" s="246">
        <v>50</v>
      </c>
    </row>
    <row r="43" spans="1:9" s="215" customFormat="1" ht="18" customHeight="1">
      <c r="A43" s="213" t="s">
        <v>190</v>
      </c>
      <c r="B43" s="214">
        <v>1063</v>
      </c>
      <c r="C43" s="246">
        <v>0</v>
      </c>
      <c r="D43" s="246">
        <v>0</v>
      </c>
      <c r="E43" s="246">
        <f t="shared" si="5"/>
        <v>80</v>
      </c>
      <c r="F43" s="246">
        <v>20</v>
      </c>
      <c r="G43" s="246">
        <v>20</v>
      </c>
      <c r="H43" s="246">
        <v>20</v>
      </c>
      <c r="I43" s="246">
        <v>20</v>
      </c>
    </row>
    <row r="44" spans="1:9" s="215" customFormat="1" ht="31.5">
      <c r="A44" s="213" t="s">
        <v>191</v>
      </c>
      <c r="B44" s="214">
        <v>1064</v>
      </c>
      <c r="C44" s="246">
        <v>126.69</v>
      </c>
      <c r="D44" s="246">
        <v>50</v>
      </c>
      <c r="E44" s="246">
        <f t="shared" si="5"/>
        <v>80</v>
      </c>
      <c r="F44" s="246">
        <v>20</v>
      </c>
      <c r="G44" s="246">
        <v>20</v>
      </c>
      <c r="H44" s="246">
        <v>20</v>
      </c>
      <c r="I44" s="246">
        <v>20</v>
      </c>
    </row>
    <row r="45" spans="1:9" s="215" customFormat="1">
      <c r="A45" s="213" t="s">
        <v>192</v>
      </c>
      <c r="B45" s="214">
        <v>1065</v>
      </c>
      <c r="C45" s="246">
        <v>7.3570000000000002</v>
      </c>
      <c r="D45" s="246">
        <v>0</v>
      </c>
      <c r="E45" s="246">
        <f t="shared" si="5"/>
        <v>20</v>
      </c>
      <c r="F45" s="246">
        <v>5</v>
      </c>
      <c r="G45" s="246">
        <v>5</v>
      </c>
      <c r="H45" s="246">
        <v>5</v>
      </c>
      <c r="I45" s="246">
        <v>5</v>
      </c>
    </row>
    <row r="46" spans="1:9" s="215" customFormat="1">
      <c r="A46" s="213" t="s">
        <v>206</v>
      </c>
      <c r="B46" s="214">
        <v>1066</v>
      </c>
      <c r="C46" s="246">
        <v>361.57900000000001</v>
      </c>
      <c r="D46" s="246">
        <v>200</v>
      </c>
      <c r="E46" s="246">
        <f>F46+G46+H46+I46</f>
        <v>948</v>
      </c>
      <c r="F46" s="246">
        <v>237</v>
      </c>
      <c r="G46" s="246">
        <v>237</v>
      </c>
      <c r="H46" s="246">
        <v>237</v>
      </c>
      <c r="I46" s="246">
        <v>237</v>
      </c>
    </row>
    <row r="47" spans="1:9" s="25" customFormat="1" ht="18" customHeight="1">
      <c r="A47" s="22" t="s">
        <v>27</v>
      </c>
      <c r="B47" s="48">
        <v>1070</v>
      </c>
      <c r="C47" s="239">
        <f>3358.003+454.153</f>
        <v>3812.1559999999999</v>
      </c>
      <c r="D47" s="239">
        <v>5700</v>
      </c>
      <c r="E47" s="239">
        <f t="shared" si="5"/>
        <v>10000</v>
      </c>
      <c r="F47" s="239">
        <v>2500</v>
      </c>
      <c r="G47" s="239">
        <v>2500</v>
      </c>
      <c r="H47" s="239">
        <v>2500</v>
      </c>
      <c r="I47" s="239">
        <v>2500</v>
      </c>
    </row>
    <row r="48" spans="1:9" s="8" customFormat="1" ht="18" customHeight="1">
      <c r="A48" s="22" t="s">
        <v>28</v>
      </c>
      <c r="B48" s="48">
        <v>1080</v>
      </c>
      <c r="C48" s="239">
        <f>16.929+100.692</f>
        <v>117.621</v>
      </c>
      <c r="D48" s="239">
        <v>50</v>
      </c>
      <c r="E48" s="239">
        <f t="shared" si="5"/>
        <v>800</v>
      </c>
      <c r="F48" s="239">
        <v>200</v>
      </c>
      <c r="G48" s="239">
        <v>200</v>
      </c>
      <c r="H48" s="239">
        <v>200</v>
      </c>
      <c r="I48" s="239">
        <v>200</v>
      </c>
    </row>
    <row r="49" spans="1:9" s="8" customFormat="1" ht="18" customHeight="1">
      <c r="A49" s="22" t="s">
        <v>197</v>
      </c>
      <c r="B49" s="48">
        <v>1090</v>
      </c>
      <c r="C49" s="239">
        <f>SUM(C50:C54)</f>
        <v>742.43799999999999</v>
      </c>
      <c r="D49" s="239">
        <v>310</v>
      </c>
      <c r="E49" s="239">
        <f t="shared" si="5"/>
        <v>1668.9</v>
      </c>
      <c r="F49" s="239">
        <f>F50+F51+F52+F53+F54</f>
        <v>417.22500000000002</v>
      </c>
      <c r="G49" s="239">
        <f t="shared" ref="G49:I49" si="7">G50+G51+G52+G53+G54</f>
        <v>417.22500000000002</v>
      </c>
      <c r="H49" s="239">
        <f t="shared" si="7"/>
        <v>417.22500000000002</v>
      </c>
      <c r="I49" s="239">
        <f t="shared" si="7"/>
        <v>417.22500000000002</v>
      </c>
    </row>
    <row r="50" spans="1:9" s="215" customFormat="1" ht="30.6" customHeight="1">
      <c r="A50" s="213" t="s">
        <v>193</v>
      </c>
      <c r="B50" s="214">
        <v>1091</v>
      </c>
      <c r="C50" s="246">
        <v>0</v>
      </c>
      <c r="D50" s="246">
        <v>20</v>
      </c>
      <c r="E50" s="246">
        <f t="shared" si="5"/>
        <v>80</v>
      </c>
      <c r="F50" s="246">
        <v>20</v>
      </c>
      <c r="G50" s="246">
        <v>20</v>
      </c>
      <c r="H50" s="246">
        <v>20</v>
      </c>
      <c r="I50" s="246">
        <v>20</v>
      </c>
    </row>
    <row r="51" spans="1:9" s="215" customFormat="1" ht="18" customHeight="1">
      <c r="A51" s="213" t="s">
        <v>194</v>
      </c>
      <c r="B51" s="214">
        <v>1092</v>
      </c>
      <c r="C51" s="246">
        <v>129.56299999999999</v>
      </c>
      <c r="D51" s="246">
        <v>50</v>
      </c>
      <c r="E51" s="246">
        <f t="shared" si="5"/>
        <v>96.3</v>
      </c>
      <c r="F51" s="246">
        <v>24.074999999999999</v>
      </c>
      <c r="G51" s="246">
        <v>24.074999999999999</v>
      </c>
      <c r="H51" s="246">
        <v>24.074999999999999</v>
      </c>
      <c r="I51" s="246">
        <v>24.074999999999999</v>
      </c>
    </row>
    <row r="52" spans="1:9" s="215" customFormat="1" ht="18" customHeight="1">
      <c r="A52" s="213" t="s">
        <v>195</v>
      </c>
      <c r="B52" s="214">
        <v>1093</v>
      </c>
      <c r="C52" s="246">
        <v>16.896999999999998</v>
      </c>
      <c r="D52" s="246">
        <v>10</v>
      </c>
      <c r="E52" s="246">
        <f t="shared" si="5"/>
        <v>40</v>
      </c>
      <c r="F52" s="246">
        <v>10</v>
      </c>
      <c r="G52" s="246">
        <v>10</v>
      </c>
      <c r="H52" s="246">
        <v>10</v>
      </c>
      <c r="I52" s="246">
        <v>10</v>
      </c>
    </row>
    <row r="53" spans="1:9" s="215" customFormat="1" ht="18" customHeight="1">
      <c r="A53" s="213" t="s">
        <v>196</v>
      </c>
      <c r="B53" s="214">
        <v>1094</v>
      </c>
      <c r="C53" s="246">
        <v>162.23500000000001</v>
      </c>
      <c r="D53" s="246">
        <v>100</v>
      </c>
      <c r="E53" s="246">
        <f t="shared" si="5"/>
        <v>196.3</v>
      </c>
      <c r="F53" s="246">
        <v>49.075000000000003</v>
      </c>
      <c r="G53" s="246">
        <v>49.075000000000003</v>
      </c>
      <c r="H53" s="246">
        <v>49.075000000000003</v>
      </c>
      <c r="I53" s="246">
        <v>49.075000000000003</v>
      </c>
    </row>
    <row r="54" spans="1:9" s="215" customFormat="1" ht="18" customHeight="1">
      <c r="A54" s="213" t="s">
        <v>198</v>
      </c>
      <c r="B54" s="214">
        <v>1095</v>
      </c>
      <c r="C54" s="246">
        <v>433.74299999999999</v>
      </c>
      <c r="D54" s="246">
        <v>130</v>
      </c>
      <c r="E54" s="246">
        <f t="shared" si="5"/>
        <v>1256.3</v>
      </c>
      <c r="F54" s="246">
        <f>239.075+75</f>
        <v>314.07499999999999</v>
      </c>
      <c r="G54" s="246">
        <f t="shared" ref="G54:I54" si="8">239.075+75</f>
        <v>314.07499999999999</v>
      </c>
      <c r="H54" s="246">
        <f t="shared" si="8"/>
        <v>314.07499999999999</v>
      </c>
      <c r="I54" s="246">
        <f t="shared" si="8"/>
        <v>314.07499999999999</v>
      </c>
    </row>
    <row r="55" spans="1:9" s="8" customFormat="1" ht="18" customHeight="1">
      <c r="A55" s="22" t="s">
        <v>30</v>
      </c>
      <c r="B55" s="48">
        <v>1100</v>
      </c>
      <c r="C55" s="239">
        <v>0</v>
      </c>
      <c r="D55" s="246">
        <v>20</v>
      </c>
      <c r="E55" s="239">
        <f t="shared" si="5"/>
        <v>0</v>
      </c>
      <c r="F55" s="239">
        <v>0</v>
      </c>
      <c r="G55" s="244">
        <v>0</v>
      </c>
      <c r="H55" s="244">
        <v>0</v>
      </c>
      <c r="I55" s="244">
        <v>0</v>
      </c>
    </row>
    <row r="56" spans="1:9" s="8" customFormat="1" ht="18" customHeight="1" thickBot="1">
      <c r="A56" s="58" t="s">
        <v>108</v>
      </c>
      <c r="B56" s="222">
        <v>1110</v>
      </c>
      <c r="C56" s="239">
        <f>SUM(C57:C62)</f>
        <v>186.84199999999998</v>
      </c>
      <c r="D56" s="239">
        <v>650</v>
      </c>
      <c r="E56" s="239">
        <f t="shared" si="5"/>
        <v>0</v>
      </c>
      <c r="F56" s="239">
        <f>F57+F58+F59+F60+F61+F62</f>
        <v>0</v>
      </c>
      <c r="G56" s="239">
        <f>G57+G58+G59+G60+G61+G62</f>
        <v>0</v>
      </c>
      <c r="H56" s="239">
        <f>H57+H58+H59+H60+H61+H62</f>
        <v>0</v>
      </c>
      <c r="I56" s="239">
        <f>I57+I58+I59+I60+I61+I62</f>
        <v>0</v>
      </c>
    </row>
    <row r="57" spans="1:9" s="215" customFormat="1" ht="18" customHeight="1" thickBot="1">
      <c r="A57" s="65" t="s">
        <v>102</v>
      </c>
      <c r="B57" s="214">
        <v>1111</v>
      </c>
      <c r="C57" s="246">
        <v>23.777999999999999</v>
      </c>
      <c r="D57" s="246">
        <v>250</v>
      </c>
      <c r="E57" s="246">
        <f t="shared" si="5"/>
        <v>0</v>
      </c>
      <c r="F57" s="246">
        <v>0</v>
      </c>
      <c r="G57" s="246">
        <v>0</v>
      </c>
      <c r="H57" s="246">
        <v>0</v>
      </c>
      <c r="I57" s="246">
        <v>0</v>
      </c>
    </row>
    <row r="58" spans="1:9" s="215" customFormat="1" ht="18" customHeight="1" thickBot="1">
      <c r="A58" s="66" t="s">
        <v>103</v>
      </c>
      <c r="B58" s="214">
        <v>1112</v>
      </c>
      <c r="C58" s="246">
        <v>127.672</v>
      </c>
      <c r="D58" s="246">
        <v>200</v>
      </c>
      <c r="E58" s="246">
        <f t="shared" si="5"/>
        <v>0</v>
      </c>
      <c r="F58" s="246">
        <v>0</v>
      </c>
      <c r="G58" s="246">
        <v>0</v>
      </c>
      <c r="H58" s="246">
        <v>0</v>
      </c>
      <c r="I58" s="246">
        <v>0</v>
      </c>
    </row>
    <row r="59" spans="1:9" s="215" customFormat="1" ht="18" customHeight="1" thickBot="1">
      <c r="A59" s="66" t="s">
        <v>104</v>
      </c>
      <c r="B59" s="214">
        <v>1113</v>
      </c>
      <c r="C59" s="246">
        <v>35.392000000000003</v>
      </c>
      <c r="D59" s="246">
        <v>150</v>
      </c>
      <c r="E59" s="246">
        <f t="shared" si="5"/>
        <v>0</v>
      </c>
      <c r="F59" s="246">
        <v>0</v>
      </c>
      <c r="G59" s="246">
        <v>0</v>
      </c>
      <c r="H59" s="246">
        <v>0</v>
      </c>
      <c r="I59" s="246">
        <v>0</v>
      </c>
    </row>
    <row r="60" spans="1:9" s="215" customFormat="1" ht="18" customHeight="1" thickBot="1">
      <c r="A60" s="66" t="s">
        <v>105</v>
      </c>
      <c r="B60" s="214">
        <v>1114</v>
      </c>
      <c r="C60" s="246">
        <v>0</v>
      </c>
      <c r="D60" s="246">
        <v>0</v>
      </c>
      <c r="E60" s="246">
        <f t="shared" si="5"/>
        <v>0</v>
      </c>
      <c r="F60" s="246">
        <v>0</v>
      </c>
      <c r="G60" s="246">
        <v>0</v>
      </c>
      <c r="H60" s="246">
        <v>0</v>
      </c>
      <c r="I60" s="246">
        <v>0</v>
      </c>
    </row>
    <row r="61" spans="1:9" s="215" customFormat="1" ht="18" customHeight="1" thickBot="1">
      <c r="A61" s="66" t="s">
        <v>106</v>
      </c>
      <c r="B61" s="214">
        <v>1115</v>
      </c>
      <c r="C61" s="246">
        <v>0</v>
      </c>
      <c r="D61" s="246">
        <v>0</v>
      </c>
      <c r="E61" s="246">
        <f t="shared" si="5"/>
        <v>0</v>
      </c>
      <c r="F61" s="246">
        <v>0</v>
      </c>
      <c r="G61" s="246">
        <v>0</v>
      </c>
      <c r="H61" s="246">
        <v>0</v>
      </c>
      <c r="I61" s="246">
        <v>0</v>
      </c>
    </row>
    <row r="62" spans="1:9" s="215" customFormat="1" ht="18" customHeight="1" thickBot="1">
      <c r="A62" s="66" t="s">
        <v>107</v>
      </c>
      <c r="B62" s="214">
        <v>1116</v>
      </c>
      <c r="C62" s="246">
        <v>0</v>
      </c>
      <c r="D62" s="246">
        <v>50</v>
      </c>
      <c r="E62" s="246">
        <f t="shared" si="5"/>
        <v>0</v>
      </c>
      <c r="F62" s="246">
        <v>0</v>
      </c>
      <c r="G62" s="246">
        <v>0</v>
      </c>
      <c r="H62" s="246">
        <v>0</v>
      </c>
      <c r="I62" s="246">
        <v>0</v>
      </c>
    </row>
    <row r="63" spans="1:9" s="8" customFormat="1" ht="31.5">
      <c r="A63" s="37" t="s">
        <v>31</v>
      </c>
      <c r="B63" s="48">
        <v>1120</v>
      </c>
      <c r="C63" s="239">
        <v>37.557000000000002</v>
      </c>
      <c r="D63" s="239">
        <v>20</v>
      </c>
      <c r="E63" s="239">
        <f t="shared" si="5"/>
        <v>73.8</v>
      </c>
      <c r="F63" s="239">
        <v>18.45</v>
      </c>
      <c r="G63" s="239">
        <v>18.45</v>
      </c>
      <c r="H63" s="239">
        <v>18.45</v>
      </c>
      <c r="I63" s="239">
        <v>18.45</v>
      </c>
    </row>
    <row r="64" spans="1:9" s="8" customFormat="1">
      <c r="A64" s="37" t="s">
        <v>32</v>
      </c>
      <c r="B64" s="48">
        <v>1130</v>
      </c>
      <c r="C64" s="239">
        <v>97.85</v>
      </c>
      <c r="D64" s="239">
        <v>0</v>
      </c>
      <c r="E64" s="239">
        <f t="shared" si="5"/>
        <v>168</v>
      </c>
      <c r="F64" s="239">
        <v>42</v>
      </c>
      <c r="G64" s="239">
        <v>42</v>
      </c>
      <c r="H64" s="239">
        <v>42</v>
      </c>
      <c r="I64" s="239">
        <v>42</v>
      </c>
    </row>
    <row r="65" spans="1:9" s="8" customFormat="1">
      <c r="A65" s="22" t="s">
        <v>33</v>
      </c>
      <c r="B65" s="48">
        <v>1140</v>
      </c>
      <c r="C65" s="239">
        <v>322.35700000000003</v>
      </c>
      <c r="D65" s="239">
        <v>400</v>
      </c>
      <c r="E65" s="239">
        <f t="shared" si="5"/>
        <v>600</v>
      </c>
      <c r="F65" s="239">
        <v>150</v>
      </c>
      <c r="G65" s="239">
        <v>150</v>
      </c>
      <c r="H65" s="239">
        <v>150</v>
      </c>
      <c r="I65" s="239">
        <v>150</v>
      </c>
    </row>
    <row r="66" spans="1:9" s="8" customFormat="1">
      <c r="A66" s="224" t="s">
        <v>208</v>
      </c>
      <c r="B66" s="224"/>
      <c r="C66" s="247">
        <f>C67+C68+C74+C81+C82+C83+C69</f>
        <v>24486.607</v>
      </c>
      <c r="D66" s="247">
        <f>D67+D68+D74+D81+D82+D83+D69</f>
        <v>70422.600000000006</v>
      </c>
      <c r="E66" s="247">
        <f>E67+E68+E74+E81+E82+E83+E69</f>
        <v>12591.6</v>
      </c>
      <c r="F66" s="247">
        <f t="shared" ref="F66:I66" si="9">F67+F68+F74+F81+F82+F83+F69</f>
        <v>6925.3230000000003</v>
      </c>
      <c r="G66" s="247">
        <f t="shared" si="9"/>
        <v>1544.8210000000001</v>
      </c>
      <c r="H66" s="247">
        <f t="shared" si="9"/>
        <v>1244.82</v>
      </c>
      <c r="I66" s="247">
        <f t="shared" si="9"/>
        <v>2876.636</v>
      </c>
    </row>
    <row r="67" spans="1:9" s="8" customFormat="1" ht="18" customHeight="1">
      <c r="A67" s="58" t="s">
        <v>24</v>
      </c>
      <c r="B67" s="223">
        <v>1150</v>
      </c>
      <c r="C67" s="239">
        <f>13868.949</f>
        <v>13868.949000000001</v>
      </c>
      <c r="D67" s="239">
        <v>32900</v>
      </c>
      <c r="E67" s="239">
        <f>SUM(F67:I67)</f>
        <v>0</v>
      </c>
      <c r="F67" s="239">
        <v>0</v>
      </c>
      <c r="G67" s="239">
        <v>0</v>
      </c>
      <c r="H67" s="239">
        <v>0</v>
      </c>
      <c r="I67" s="239">
        <v>0</v>
      </c>
    </row>
    <row r="68" spans="1:9" s="8" customFormat="1" ht="19.899999999999999" customHeight="1">
      <c r="A68" s="58" t="s">
        <v>25</v>
      </c>
      <c r="B68" s="223">
        <v>1160</v>
      </c>
      <c r="C68" s="239">
        <f>3090.15</f>
        <v>3090.15</v>
      </c>
      <c r="D68" s="239">
        <v>7010.6</v>
      </c>
      <c r="E68" s="239">
        <f t="shared" ref="E68:E86" si="10">SUM(F68:I68)</f>
        <v>0</v>
      </c>
      <c r="F68" s="239">
        <v>0</v>
      </c>
      <c r="G68" s="239">
        <v>0</v>
      </c>
      <c r="H68" s="239">
        <v>0</v>
      </c>
      <c r="I68" s="239">
        <v>0</v>
      </c>
    </row>
    <row r="69" spans="1:9" s="8" customFormat="1" ht="19.899999999999999" customHeight="1">
      <c r="A69" s="58" t="s">
        <v>217</v>
      </c>
      <c r="B69" s="223">
        <v>1170</v>
      </c>
      <c r="C69" s="239">
        <f>SUM(C70:C73)</f>
        <v>1832.5859999999998</v>
      </c>
      <c r="D69" s="239">
        <f>SUM(D70:D73)</f>
        <v>19150</v>
      </c>
      <c r="E69" s="239">
        <f t="shared" si="10"/>
        <v>0</v>
      </c>
      <c r="F69" s="239">
        <f t="shared" ref="F69" si="11">SUM(F70:F73)</f>
        <v>0</v>
      </c>
      <c r="G69" s="239">
        <f t="shared" ref="G69" si="12">SUM(G70:G73)</f>
        <v>0</v>
      </c>
      <c r="H69" s="239">
        <f t="shared" ref="H69" si="13">SUM(H70:H73)</f>
        <v>0</v>
      </c>
      <c r="I69" s="239">
        <f t="shared" ref="I69" si="14">SUM(I70:I73)</f>
        <v>0</v>
      </c>
    </row>
    <row r="70" spans="1:9" s="8" customFormat="1" ht="19.899999999999999" customHeight="1">
      <c r="A70" s="22" t="s">
        <v>218</v>
      </c>
      <c r="B70" s="48">
        <v>1180</v>
      </c>
      <c r="C70" s="241">
        <v>261.923</v>
      </c>
      <c r="D70" s="241">
        <v>1629.8</v>
      </c>
      <c r="E70" s="241">
        <f t="shared" si="10"/>
        <v>0</v>
      </c>
      <c r="F70" s="241">
        <v>0</v>
      </c>
      <c r="G70" s="241">
        <v>0</v>
      </c>
      <c r="H70" s="241">
        <v>0</v>
      </c>
      <c r="I70" s="241">
        <v>0</v>
      </c>
    </row>
    <row r="71" spans="1:9" s="8" customFormat="1" ht="19.899999999999999" customHeight="1">
      <c r="A71" s="22" t="s">
        <v>219</v>
      </c>
      <c r="B71" s="48">
        <v>1190</v>
      </c>
      <c r="C71" s="241">
        <v>771.05399999999997</v>
      </c>
      <c r="D71" s="241">
        <v>11494.7</v>
      </c>
      <c r="E71" s="241">
        <f t="shared" si="10"/>
        <v>0</v>
      </c>
      <c r="F71" s="241">
        <v>0</v>
      </c>
      <c r="G71" s="241">
        <v>0</v>
      </c>
      <c r="H71" s="241">
        <v>0</v>
      </c>
      <c r="I71" s="241">
        <v>0</v>
      </c>
    </row>
    <row r="72" spans="1:9" s="8" customFormat="1" ht="19.899999999999999" customHeight="1">
      <c r="A72" s="22" t="s">
        <v>220</v>
      </c>
      <c r="B72" s="48">
        <v>1210</v>
      </c>
      <c r="C72" s="241">
        <v>191.78899999999999</v>
      </c>
      <c r="D72" s="241">
        <v>4467.2</v>
      </c>
      <c r="E72" s="241">
        <f t="shared" si="10"/>
        <v>0</v>
      </c>
      <c r="F72" s="241">
        <v>0</v>
      </c>
      <c r="G72" s="241">
        <v>0</v>
      </c>
      <c r="H72" s="241">
        <v>0</v>
      </c>
      <c r="I72" s="241">
        <v>0</v>
      </c>
    </row>
    <row r="73" spans="1:9" s="8" customFormat="1" ht="19.899999999999999" customHeight="1">
      <c r="A73" s="22" t="s">
        <v>221</v>
      </c>
      <c r="B73" s="48">
        <v>1230</v>
      </c>
      <c r="C73" s="241">
        <v>607.82000000000005</v>
      </c>
      <c r="D73" s="241">
        <v>1558.3</v>
      </c>
      <c r="E73" s="241">
        <f t="shared" si="10"/>
        <v>0</v>
      </c>
      <c r="F73" s="241">
        <v>0</v>
      </c>
      <c r="G73" s="241">
        <v>0</v>
      </c>
      <c r="H73" s="241">
        <v>0</v>
      </c>
      <c r="I73" s="241">
        <v>0</v>
      </c>
    </row>
    <row r="74" spans="1:9" s="8" customFormat="1" ht="18" customHeight="1" thickBot="1">
      <c r="A74" s="58" t="s">
        <v>108</v>
      </c>
      <c r="B74" s="223">
        <v>1240</v>
      </c>
      <c r="C74" s="239">
        <f>SUM(C75:C80)</f>
        <v>5619.8819999999996</v>
      </c>
      <c r="D74" s="239">
        <f>SUM(D75:D80)</f>
        <v>7731.4000000000005</v>
      </c>
      <c r="E74" s="239">
        <f t="shared" si="10"/>
        <v>12591.6</v>
      </c>
      <c r="F74" s="239">
        <f>F75+F76+F77+F78+F79+F80</f>
        <v>6925.3230000000003</v>
      </c>
      <c r="G74" s="239">
        <f>G75+G76+G77+G78+G79+G80</f>
        <v>1544.8210000000001</v>
      </c>
      <c r="H74" s="239">
        <f>H75+H76+H77+H78+H79+H80</f>
        <v>1244.82</v>
      </c>
      <c r="I74" s="239">
        <f>I75+I76+I77+I78+I79+I80</f>
        <v>2876.636</v>
      </c>
    </row>
    <row r="75" spans="1:9" s="215" customFormat="1" ht="18" customHeight="1" thickBot="1">
      <c r="A75" s="65" t="s">
        <v>102</v>
      </c>
      <c r="B75" s="214">
        <v>1241</v>
      </c>
      <c r="C75" s="246">
        <v>3616.45</v>
      </c>
      <c r="D75" s="246">
        <v>4231.8</v>
      </c>
      <c r="E75" s="241">
        <f t="shared" si="10"/>
        <v>7331.8159999999998</v>
      </c>
      <c r="F75" s="246">
        <f>2000+1700+1700</f>
        <v>5400</v>
      </c>
      <c r="G75" s="246">
        <f>300</f>
        <v>300</v>
      </c>
      <c r="H75" s="246">
        <v>0</v>
      </c>
      <c r="I75" s="246">
        <f>300+700+631.816</f>
        <v>1631.816</v>
      </c>
    </row>
    <row r="76" spans="1:9" s="215" customFormat="1" ht="18" customHeight="1" thickBot="1">
      <c r="A76" s="66" t="s">
        <v>103</v>
      </c>
      <c r="B76" s="214">
        <v>1242</v>
      </c>
      <c r="C76" s="246">
        <v>900.43299999999999</v>
      </c>
      <c r="D76" s="246">
        <v>1945.8</v>
      </c>
      <c r="E76" s="241">
        <f t="shared" si="10"/>
        <v>3006.56</v>
      </c>
      <c r="F76" s="246">
        <f>394+237.51+237.505</f>
        <v>869.01499999999999</v>
      </c>
      <c r="G76" s="246">
        <f>237.505+237.505+237.505</f>
        <v>712.51499999999999</v>
      </c>
      <c r="H76" s="246">
        <f>237.505+237.505+237.505</f>
        <v>712.51499999999999</v>
      </c>
      <c r="I76" s="246">
        <f>237.505+237.505+237.505</f>
        <v>712.51499999999999</v>
      </c>
    </row>
    <row r="77" spans="1:9" s="215" customFormat="1" ht="18" customHeight="1" thickBot="1">
      <c r="A77" s="66" t="s">
        <v>104</v>
      </c>
      <c r="B77" s="214">
        <v>1243</v>
      </c>
      <c r="C77" s="246">
        <v>820.88099999999997</v>
      </c>
      <c r="D77" s="246">
        <v>1069.8</v>
      </c>
      <c r="E77" s="241">
        <f t="shared" si="10"/>
        <v>1704.424</v>
      </c>
      <c r="F77" s="246">
        <f>142.036+142.036+142.036</f>
        <v>426.108</v>
      </c>
      <c r="G77" s="246">
        <f>142.036+142.035+142.035</f>
        <v>426.10599999999999</v>
      </c>
      <c r="H77" s="246">
        <f>142.035+142.035+142.035</f>
        <v>426.10500000000002</v>
      </c>
      <c r="I77" s="246">
        <f>142.035+142.035+142.035</f>
        <v>426.10500000000002</v>
      </c>
    </row>
    <row r="78" spans="1:9" s="215" customFormat="1" ht="18" customHeight="1" thickBot="1">
      <c r="A78" s="66" t="s">
        <v>105</v>
      </c>
      <c r="B78" s="214">
        <v>1244</v>
      </c>
      <c r="C78" s="246">
        <v>137.68600000000001</v>
      </c>
      <c r="D78" s="246">
        <v>360</v>
      </c>
      <c r="E78" s="241">
        <f t="shared" si="10"/>
        <v>340</v>
      </c>
      <c r="F78" s="246">
        <f>140+20+18</f>
        <v>178</v>
      </c>
      <c r="G78" s="246">
        <f>18+18+18</f>
        <v>54</v>
      </c>
      <c r="H78" s="246">
        <f>18+18+18</f>
        <v>54</v>
      </c>
      <c r="I78" s="246">
        <f>18+18+18</f>
        <v>54</v>
      </c>
    </row>
    <row r="79" spans="1:9" s="215" customFormat="1" ht="18" customHeight="1" thickBot="1">
      <c r="A79" s="66" t="s">
        <v>106</v>
      </c>
      <c r="B79" s="214">
        <v>1245</v>
      </c>
      <c r="C79" s="246">
        <v>0</v>
      </c>
      <c r="D79" s="246">
        <v>0</v>
      </c>
      <c r="E79" s="241">
        <f t="shared" si="10"/>
        <v>0</v>
      </c>
      <c r="F79" s="246">
        <v>0</v>
      </c>
      <c r="G79" s="246">
        <f>0</f>
        <v>0</v>
      </c>
      <c r="H79" s="246">
        <v>0</v>
      </c>
      <c r="I79" s="246">
        <v>0</v>
      </c>
    </row>
    <row r="80" spans="1:9" s="215" customFormat="1" ht="18" customHeight="1" thickBot="1">
      <c r="A80" s="66" t="s">
        <v>107</v>
      </c>
      <c r="B80" s="214">
        <v>1246</v>
      </c>
      <c r="C80" s="246">
        <v>144.43199999999999</v>
      </c>
      <c r="D80" s="246">
        <v>124</v>
      </c>
      <c r="E80" s="241">
        <f t="shared" si="10"/>
        <v>208.79999999999998</v>
      </c>
      <c r="F80" s="246">
        <f>17.4+17.4+17.4</f>
        <v>52.199999999999996</v>
      </c>
      <c r="G80" s="246">
        <f>17.4+17.4+17.4</f>
        <v>52.199999999999996</v>
      </c>
      <c r="H80" s="246">
        <f>17.4+17.4+17.4</f>
        <v>52.199999999999996</v>
      </c>
      <c r="I80" s="246">
        <f>17.4+17.4+17.4</f>
        <v>52.199999999999996</v>
      </c>
    </row>
    <row r="81" spans="1:10" s="8" customFormat="1" ht="31.5">
      <c r="A81" s="37" t="s">
        <v>31</v>
      </c>
      <c r="B81" s="48">
        <v>1250</v>
      </c>
      <c r="C81" s="239">
        <v>7.04</v>
      </c>
      <c r="D81" s="239">
        <v>17.8</v>
      </c>
      <c r="E81" s="241">
        <f t="shared" si="10"/>
        <v>0</v>
      </c>
      <c r="F81" s="239">
        <v>0</v>
      </c>
      <c r="G81" s="239">
        <v>0</v>
      </c>
      <c r="H81" s="239">
        <v>0</v>
      </c>
      <c r="I81" s="239">
        <v>0</v>
      </c>
    </row>
    <row r="82" spans="1:10" s="8" customFormat="1">
      <c r="A82" s="37" t="s">
        <v>32</v>
      </c>
      <c r="B82" s="48">
        <v>1260</v>
      </c>
      <c r="C82" s="239">
        <v>44</v>
      </c>
      <c r="D82" s="239">
        <v>3332.8</v>
      </c>
      <c r="E82" s="241">
        <f t="shared" si="10"/>
        <v>0</v>
      </c>
      <c r="F82" s="239">
        <v>0</v>
      </c>
      <c r="G82" s="239">
        <v>0</v>
      </c>
      <c r="H82" s="239">
        <v>0</v>
      </c>
      <c r="I82" s="239">
        <v>0</v>
      </c>
    </row>
    <row r="83" spans="1:10" s="8" customFormat="1">
      <c r="A83" s="22" t="s">
        <v>33</v>
      </c>
      <c r="B83" s="48">
        <v>1270</v>
      </c>
      <c r="C83" s="239">
        <v>24</v>
      </c>
      <c r="D83" s="239">
        <v>280</v>
      </c>
      <c r="E83" s="241">
        <f t="shared" si="10"/>
        <v>0</v>
      </c>
      <c r="F83" s="239">
        <v>0</v>
      </c>
      <c r="G83" s="239">
        <v>0</v>
      </c>
      <c r="H83" s="239">
        <v>0</v>
      </c>
      <c r="I83" s="239">
        <v>0</v>
      </c>
    </row>
    <row r="84" spans="1:10" s="8" customFormat="1">
      <c r="A84" s="46" t="s">
        <v>64</v>
      </c>
      <c r="B84" s="48">
        <v>1280</v>
      </c>
      <c r="C84" s="241">
        <v>2086.3000000000002</v>
      </c>
      <c r="D84" s="241">
        <v>5145.6000000000004</v>
      </c>
      <c r="E84" s="239">
        <f t="shared" si="10"/>
        <v>3800</v>
      </c>
      <c r="F84" s="239">
        <v>950</v>
      </c>
      <c r="G84" s="239">
        <v>950</v>
      </c>
      <c r="H84" s="239">
        <v>950</v>
      </c>
      <c r="I84" s="239">
        <v>950</v>
      </c>
    </row>
    <row r="85" spans="1:10" s="8" customFormat="1">
      <c r="A85" s="58" t="s">
        <v>34</v>
      </c>
      <c r="B85" s="60">
        <v>1290</v>
      </c>
      <c r="C85" s="239">
        <f>C24+C28+C29+C88+C99</f>
        <v>92093.921999999991</v>
      </c>
      <c r="D85" s="239">
        <f>D24+D28+D29+D88+D99</f>
        <v>176897.2</v>
      </c>
      <c r="E85" s="239">
        <f>SUM(F85:I85)</f>
        <v>127742.20000000001</v>
      </c>
      <c r="F85" s="239">
        <f>F24+F28+F29+F34</f>
        <v>35837.972999999998</v>
      </c>
      <c r="G85" s="239">
        <f t="shared" ref="G85:I85" si="15">G24+G28+G29+G34</f>
        <v>30207.471000000001</v>
      </c>
      <c r="H85" s="239">
        <f t="shared" si="15"/>
        <v>29907.47</v>
      </c>
      <c r="I85" s="239">
        <f t="shared" si="15"/>
        <v>31789.286</v>
      </c>
    </row>
    <row r="86" spans="1:10" s="8" customFormat="1">
      <c r="A86" s="58" t="s">
        <v>35</v>
      </c>
      <c r="B86" s="60">
        <v>1300</v>
      </c>
      <c r="C86" s="239">
        <f>C38+C39+C40+C47+C48+C49+C55+C56+C63+C64+C65+C84+C91+C104+C66</f>
        <v>90691.69200000001</v>
      </c>
      <c r="D86" s="239">
        <f>D38+D39+D40+D47+D48+D49+D55+D56+D63+D64+D65+D84+D91+D104+D66</f>
        <v>176897.2</v>
      </c>
      <c r="E86" s="239">
        <f t="shared" si="10"/>
        <v>127742.19999999998</v>
      </c>
      <c r="F86" s="239">
        <f>F66+F37+F84</f>
        <v>35712.972999999998</v>
      </c>
      <c r="G86" s="239">
        <f t="shared" ref="G86:I86" si="16">G66+G37+G84</f>
        <v>30332.470999999998</v>
      </c>
      <c r="H86" s="239">
        <f t="shared" si="16"/>
        <v>30032.469999999998</v>
      </c>
      <c r="I86" s="239">
        <f t="shared" si="16"/>
        <v>31664.285999999996</v>
      </c>
      <c r="J86" s="232"/>
    </row>
    <row r="87" spans="1:10" s="8" customFormat="1">
      <c r="A87" s="254" t="s">
        <v>43</v>
      </c>
      <c r="B87" s="254"/>
      <c r="C87" s="254"/>
      <c r="D87" s="254"/>
      <c r="E87" s="254"/>
      <c r="F87" s="254"/>
      <c r="G87" s="254"/>
      <c r="H87" s="254"/>
      <c r="I87" s="254"/>
    </row>
    <row r="88" spans="1:10" s="8" customFormat="1">
      <c r="A88" s="46" t="s">
        <v>74</v>
      </c>
      <c r="B88" s="60">
        <v>2010</v>
      </c>
      <c r="C88" s="248">
        <f>C89+C90</f>
        <v>0</v>
      </c>
      <c r="D88" s="248">
        <f>D89+D90</f>
        <v>0</v>
      </c>
      <c r="E88" s="248">
        <f>F88+G88+H88+I88</f>
        <v>159887.29999999999</v>
      </c>
      <c r="F88" s="248">
        <f>F89+F90</f>
        <v>39387.300000000003</v>
      </c>
      <c r="G88" s="248">
        <f>G89+G90</f>
        <v>30250</v>
      </c>
      <c r="H88" s="248">
        <f>H89+H90</f>
        <v>50250</v>
      </c>
      <c r="I88" s="248">
        <f>I89+I90</f>
        <v>40000</v>
      </c>
    </row>
    <row r="89" spans="1:10" s="8" customFormat="1">
      <c r="A89" s="37" t="s">
        <v>75</v>
      </c>
      <c r="B89" s="48">
        <v>2011</v>
      </c>
      <c r="C89" s="230">
        <v>0</v>
      </c>
      <c r="D89" s="230">
        <v>0</v>
      </c>
      <c r="E89" s="248">
        <f t="shared" ref="E89:E97" si="17">F89+G89+H89+I89</f>
        <v>30765.3</v>
      </c>
      <c r="F89" s="230">
        <v>765.3</v>
      </c>
      <c r="G89" s="230">
        <v>0</v>
      </c>
      <c r="H89" s="230">
        <v>20000</v>
      </c>
      <c r="I89" s="230">
        <v>10000</v>
      </c>
    </row>
    <row r="90" spans="1:10" s="8" customFormat="1">
      <c r="A90" s="37" t="s">
        <v>77</v>
      </c>
      <c r="B90" s="48">
        <v>2012</v>
      </c>
      <c r="C90" s="230">
        <v>0</v>
      </c>
      <c r="D90" s="230">
        <v>0</v>
      </c>
      <c r="E90" s="248">
        <f t="shared" si="17"/>
        <v>129122</v>
      </c>
      <c r="F90" s="230">
        <f>622+30000+8000</f>
        <v>38622</v>
      </c>
      <c r="G90" s="230">
        <f>30000+250</f>
        <v>30250</v>
      </c>
      <c r="H90" s="230">
        <f>30000+250</f>
        <v>30250</v>
      </c>
      <c r="I90" s="230">
        <v>30000</v>
      </c>
    </row>
    <row r="91" spans="1:10" s="8" customFormat="1">
      <c r="A91" s="46" t="s">
        <v>76</v>
      </c>
      <c r="B91" s="60">
        <v>3010</v>
      </c>
      <c r="C91" s="248">
        <f>C92+C93+C94+C95+C96+C97</f>
        <v>5087.9179999999997</v>
      </c>
      <c r="D91" s="248">
        <f>D92+D93+D94+D95+D96+D97</f>
        <v>41579</v>
      </c>
      <c r="E91" s="248">
        <f t="shared" si="17"/>
        <v>159887.29999999999</v>
      </c>
      <c r="F91" s="248">
        <f>F92+F93+F94+F95+F96+F97</f>
        <v>39387.300000000003</v>
      </c>
      <c r="G91" s="248">
        <f>G92+G93+G94+G95+G96+G97</f>
        <v>30250</v>
      </c>
      <c r="H91" s="248">
        <f>H92+H93+H94+H95+H96+H97</f>
        <v>50250</v>
      </c>
      <c r="I91" s="248">
        <f>I92+I93+I94+I95+I96+I97</f>
        <v>40000</v>
      </c>
    </row>
    <row r="92" spans="1:10" s="8" customFormat="1">
      <c r="A92" s="22" t="s">
        <v>44</v>
      </c>
      <c r="B92" s="48">
        <v>3011</v>
      </c>
      <c r="C92" s="230">
        <v>0</v>
      </c>
      <c r="D92" s="230">
        <v>35843</v>
      </c>
      <c r="E92" s="248">
        <f t="shared" si="17"/>
        <v>0</v>
      </c>
      <c r="F92" s="230">
        <v>0</v>
      </c>
      <c r="G92" s="249">
        <v>0</v>
      </c>
      <c r="H92" s="249">
        <v>0</v>
      </c>
      <c r="I92" s="249">
        <v>0</v>
      </c>
    </row>
    <row r="93" spans="1:10" s="8" customFormat="1">
      <c r="A93" s="22" t="s">
        <v>45</v>
      </c>
      <c r="B93" s="48">
        <v>3012</v>
      </c>
      <c r="C93" s="230">
        <f>1928.1+88.318</f>
        <v>2016.4179999999999</v>
      </c>
      <c r="D93" s="230">
        <v>5736</v>
      </c>
      <c r="E93" s="248">
        <f t="shared" si="17"/>
        <v>9122</v>
      </c>
      <c r="F93" s="230">
        <f>622+8000</f>
        <v>8622</v>
      </c>
      <c r="G93" s="230">
        <v>250</v>
      </c>
      <c r="H93" s="249">
        <v>250</v>
      </c>
      <c r="I93" s="249">
        <v>0</v>
      </c>
    </row>
    <row r="94" spans="1:10" s="8" customFormat="1">
      <c r="A94" s="22" t="s">
        <v>46</v>
      </c>
      <c r="B94" s="48">
        <v>3013</v>
      </c>
      <c r="C94" s="230">
        <v>0</v>
      </c>
      <c r="D94" s="230">
        <v>0</v>
      </c>
      <c r="E94" s="248">
        <f t="shared" si="17"/>
        <v>0</v>
      </c>
      <c r="F94" s="230">
        <v>0</v>
      </c>
      <c r="G94" s="230">
        <v>0</v>
      </c>
      <c r="H94" s="249">
        <v>0</v>
      </c>
      <c r="I94" s="249">
        <v>0</v>
      </c>
    </row>
    <row r="95" spans="1:10" s="8" customFormat="1">
      <c r="A95" s="22" t="s">
        <v>47</v>
      </c>
      <c r="B95" s="48">
        <v>3014</v>
      </c>
      <c r="C95" s="230">
        <v>0</v>
      </c>
      <c r="D95" s="230">
        <v>0</v>
      </c>
      <c r="E95" s="248">
        <f t="shared" si="17"/>
        <v>0</v>
      </c>
      <c r="F95" s="230">
        <v>0</v>
      </c>
      <c r="G95" s="230">
        <v>0</v>
      </c>
      <c r="H95" s="249">
        <v>0</v>
      </c>
      <c r="I95" s="249">
        <v>0</v>
      </c>
    </row>
    <row r="96" spans="1:10" s="8" customFormat="1" ht="31.5">
      <c r="A96" s="22" t="s">
        <v>48</v>
      </c>
      <c r="B96" s="48">
        <v>3015</v>
      </c>
      <c r="C96" s="230">
        <v>3022.5</v>
      </c>
      <c r="D96" s="230">
        <v>0</v>
      </c>
      <c r="E96" s="248">
        <f t="shared" si="17"/>
        <v>765.3</v>
      </c>
      <c r="F96" s="230">
        <f>765.3</f>
        <v>765.3</v>
      </c>
      <c r="G96" s="230">
        <v>0</v>
      </c>
      <c r="H96" s="249">
        <v>0</v>
      </c>
      <c r="I96" s="249">
        <v>0</v>
      </c>
    </row>
    <row r="97" spans="1:9" s="8" customFormat="1" ht="17.45" customHeight="1">
      <c r="A97" s="22" t="s">
        <v>12</v>
      </c>
      <c r="B97" s="48">
        <v>3016</v>
      </c>
      <c r="C97" s="230">
        <v>49</v>
      </c>
      <c r="D97" s="230">
        <v>0</v>
      </c>
      <c r="E97" s="248">
        <f t="shared" si="17"/>
        <v>150000</v>
      </c>
      <c r="F97" s="230">
        <v>30000</v>
      </c>
      <c r="G97" s="249">
        <v>30000</v>
      </c>
      <c r="H97" s="249">
        <v>50000</v>
      </c>
      <c r="I97" s="249">
        <v>40000</v>
      </c>
    </row>
    <row r="98" spans="1:9" s="8" customFormat="1" ht="16.899999999999999" customHeight="1">
      <c r="A98" s="254" t="s">
        <v>50</v>
      </c>
      <c r="B98" s="254"/>
      <c r="C98" s="254"/>
      <c r="D98" s="254"/>
      <c r="E98" s="254"/>
      <c r="F98" s="254"/>
      <c r="G98" s="254"/>
      <c r="H98" s="254"/>
      <c r="I98" s="254"/>
    </row>
    <row r="99" spans="1:9" s="8" customFormat="1" ht="16.899999999999999" customHeight="1">
      <c r="A99" s="58" t="s">
        <v>51</v>
      </c>
      <c r="B99" s="60">
        <v>4010</v>
      </c>
      <c r="C99" s="248">
        <f>C100+C101+C102+C103</f>
        <v>0</v>
      </c>
      <c r="D99" s="248">
        <f>D100+D101+D102+D103</f>
        <v>0</v>
      </c>
      <c r="E99" s="248">
        <f>F99+G99+H99+I99</f>
        <v>8000</v>
      </c>
      <c r="F99" s="248">
        <f>F100+F101+F102+F103</f>
        <v>8000</v>
      </c>
      <c r="G99" s="248">
        <f>G100+G101+G102+G103</f>
        <v>0</v>
      </c>
      <c r="H99" s="248">
        <f>H100+H101+H102+H103</f>
        <v>0</v>
      </c>
      <c r="I99" s="248">
        <f>I100+I101+I102+I103</f>
        <v>0</v>
      </c>
    </row>
    <row r="100" spans="1:9" s="8" customFormat="1" ht="16.899999999999999" customHeight="1">
      <c r="A100" s="22" t="s">
        <v>52</v>
      </c>
      <c r="B100" s="48">
        <v>4011</v>
      </c>
      <c r="C100" s="230">
        <v>0</v>
      </c>
      <c r="D100" s="230">
        <v>0</v>
      </c>
      <c r="E100" s="230">
        <f t="shared" ref="E100:E106" si="18">F100+G100+H100+I100</f>
        <v>8000</v>
      </c>
      <c r="F100" s="230">
        <v>8000</v>
      </c>
      <c r="G100" s="249">
        <v>0</v>
      </c>
      <c r="H100" s="249">
        <v>0</v>
      </c>
      <c r="I100" s="249">
        <v>0</v>
      </c>
    </row>
    <row r="101" spans="1:9" s="8" customFormat="1" ht="16.899999999999999" customHeight="1">
      <c r="A101" s="22" t="s">
        <v>53</v>
      </c>
      <c r="B101" s="48">
        <v>4012</v>
      </c>
      <c r="C101" s="230">
        <v>0</v>
      </c>
      <c r="D101" s="230">
        <v>0</v>
      </c>
      <c r="E101" s="230">
        <f t="shared" si="18"/>
        <v>0</v>
      </c>
      <c r="F101" s="230">
        <v>0</v>
      </c>
      <c r="G101" s="249">
        <v>0</v>
      </c>
      <c r="H101" s="249">
        <v>0</v>
      </c>
      <c r="I101" s="249">
        <v>0</v>
      </c>
    </row>
    <row r="102" spans="1:9" s="8" customFormat="1" ht="16.899999999999999" customHeight="1">
      <c r="A102" s="22" t="s">
        <v>54</v>
      </c>
      <c r="B102" s="48">
        <v>4013</v>
      </c>
      <c r="C102" s="230">
        <v>0</v>
      </c>
      <c r="D102" s="230">
        <v>0</v>
      </c>
      <c r="E102" s="230">
        <f t="shared" si="18"/>
        <v>0</v>
      </c>
      <c r="F102" s="230">
        <v>0</v>
      </c>
      <c r="G102" s="249">
        <v>0</v>
      </c>
      <c r="H102" s="249">
        <v>0</v>
      </c>
      <c r="I102" s="249">
        <v>0</v>
      </c>
    </row>
    <row r="103" spans="1:9" s="8" customFormat="1" ht="16.899999999999999" customHeight="1">
      <c r="A103" s="22" t="s">
        <v>55</v>
      </c>
      <c r="B103" s="48">
        <v>4020</v>
      </c>
      <c r="C103" s="230">
        <v>0</v>
      </c>
      <c r="D103" s="230">
        <v>0</v>
      </c>
      <c r="E103" s="230">
        <f t="shared" si="18"/>
        <v>0</v>
      </c>
      <c r="F103" s="230">
        <v>0</v>
      </c>
      <c r="G103" s="249">
        <v>0</v>
      </c>
      <c r="H103" s="249">
        <v>0</v>
      </c>
      <c r="I103" s="249">
        <v>0</v>
      </c>
    </row>
    <row r="104" spans="1:9" s="8" customFormat="1">
      <c r="A104" s="58" t="s">
        <v>56</v>
      </c>
      <c r="B104" s="60">
        <v>4030</v>
      </c>
      <c r="C104" s="248">
        <f>C105+C106+C107+C108</f>
        <v>0</v>
      </c>
      <c r="D104" s="248">
        <f>D105+D106+D107+D108</f>
        <v>0</v>
      </c>
      <c r="E104" s="248">
        <f>F104+G104+H104+I104</f>
        <v>3210</v>
      </c>
      <c r="F104" s="248">
        <f>F105+F106+F107+F108</f>
        <v>1480</v>
      </c>
      <c r="G104" s="248">
        <f>G105+G106+G107+G108</f>
        <v>590</v>
      </c>
      <c r="H104" s="248">
        <f>H105+H106+H107+H108</f>
        <v>580</v>
      </c>
      <c r="I104" s="248">
        <f>I105+I106+I107+I108</f>
        <v>560</v>
      </c>
    </row>
    <row r="105" spans="1:9" s="8" customFormat="1">
      <c r="A105" s="22" t="s">
        <v>52</v>
      </c>
      <c r="B105" s="48">
        <v>4031</v>
      </c>
      <c r="C105" s="230">
        <v>0</v>
      </c>
      <c r="D105" s="230">
        <v>0</v>
      </c>
      <c r="E105" s="230">
        <f t="shared" si="18"/>
        <v>3210</v>
      </c>
      <c r="F105" s="230">
        <v>1480</v>
      </c>
      <c r="G105" s="230">
        <v>590</v>
      </c>
      <c r="H105" s="230">
        <v>580</v>
      </c>
      <c r="I105" s="230">
        <v>560</v>
      </c>
    </row>
    <row r="106" spans="1:9" s="8" customFormat="1">
      <c r="A106" s="22" t="s">
        <v>53</v>
      </c>
      <c r="B106" s="48">
        <v>4032</v>
      </c>
      <c r="C106" s="230">
        <v>0</v>
      </c>
      <c r="D106" s="230">
        <v>0</v>
      </c>
      <c r="E106" s="230">
        <f t="shared" si="18"/>
        <v>0</v>
      </c>
      <c r="F106" s="230">
        <v>0</v>
      </c>
      <c r="G106" s="230">
        <v>0</v>
      </c>
      <c r="H106" s="230">
        <v>0</v>
      </c>
      <c r="I106" s="230">
        <v>0</v>
      </c>
    </row>
    <row r="107" spans="1:9" s="8" customFormat="1">
      <c r="A107" s="22" t="s">
        <v>54</v>
      </c>
      <c r="B107" s="48">
        <v>4033</v>
      </c>
      <c r="C107" s="230">
        <v>0</v>
      </c>
      <c r="D107" s="230">
        <v>0</v>
      </c>
      <c r="E107" s="230">
        <f>F107+G107+H107+I107</f>
        <v>0</v>
      </c>
      <c r="F107" s="230">
        <v>0</v>
      </c>
      <c r="G107" s="230">
        <v>0</v>
      </c>
      <c r="H107" s="230">
        <v>0</v>
      </c>
      <c r="I107" s="230">
        <v>0</v>
      </c>
    </row>
    <row r="108" spans="1:9" s="8" customFormat="1">
      <c r="A108" s="37" t="s">
        <v>57</v>
      </c>
      <c r="B108" s="48">
        <v>4040</v>
      </c>
      <c r="C108" s="230">
        <v>0</v>
      </c>
      <c r="D108" s="230">
        <v>0</v>
      </c>
      <c r="E108" s="230">
        <f>F108+G108+H108+I108</f>
        <v>0</v>
      </c>
      <c r="F108" s="230">
        <v>0</v>
      </c>
      <c r="G108" s="230">
        <v>0</v>
      </c>
      <c r="H108" s="230">
        <v>0</v>
      </c>
      <c r="I108" s="230">
        <v>0</v>
      </c>
    </row>
    <row r="109" spans="1:9" s="8" customFormat="1">
      <c r="A109" s="254" t="s">
        <v>79</v>
      </c>
      <c r="B109" s="254"/>
      <c r="C109" s="254"/>
      <c r="D109" s="254"/>
      <c r="E109" s="254"/>
      <c r="F109" s="254"/>
      <c r="G109" s="254"/>
      <c r="H109" s="254"/>
      <c r="I109" s="254"/>
    </row>
    <row r="110" spans="1:9" s="8" customFormat="1">
      <c r="A110" s="46" t="s">
        <v>42</v>
      </c>
      <c r="B110" s="55">
        <v>5010</v>
      </c>
      <c r="C110" s="248">
        <f>C111+C112+C113+C114+C115+C116</f>
        <v>15523.8</v>
      </c>
      <c r="D110" s="248">
        <f>D111+D112+D113+D114+D115+D116</f>
        <v>20710.332000000002</v>
      </c>
      <c r="E110" s="248">
        <f t="shared" ref="E110:E115" si="19">F110+G110+H110+I110</f>
        <v>22248.18</v>
      </c>
      <c r="F110" s="248">
        <f>F111+F112+F113+F114+F115+F116</f>
        <v>5562.0450000000001</v>
      </c>
      <c r="G110" s="248">
        <f>G111+G112+G113+G114+G115+G116</f>
        <v>5562.0450000000001</v>
      </c>
      <c r="H110" s="248">
        <f>H111+H112+H113+H114+H115+H116</f>
        <v>5562.0450000000001</v>
      </c>
      <c r="I110" s="248">
        <f>I111+I112+I113+I114+I115+I116</f>
        <v>5562.0450000000001</v>
      </c>
    </row>
    <row r="111" spans="1:9" s="8" customFormat="1">
      <c r="A111" s="24" t="s">
        <v>36</v>
      </c>
      <c r="B111" s="48">
        <v>5011</v>
      </c>
      <c r="C111" s="230">
        <v>0</v>
      </c>
      <c r="D111" s="230">
        <v>0</v>
      </c>
      <c r="E111" s="230">
        <f>F111+G111+H111+I111</f>
        <v>500</v>
      </c>
      <c r="F111" s="230">
        <v>125</v>
      </c>
      <c r="G111" s="230">
        <v>125</v>
      </c>
      <c r="H111" s="230">
        <v>125</v>
      </c>
      <c r="I111" s="230">
        <v>125</v>
      </c>
    </row>
    <row r="112" spans="1:9" s="8" customFormat="1">
      <c r="A112" s="24" t="s">
        <v>37</v>
      </c>
      <c r="B112" s="48">
        <v>5012</v>
      </c>
      <c r="C112" s="230">
        <v>850.5</v>
      </c>
      <c r="D112" s="230">
        <v>1131.3</v>
      </c>
      <c r="E112" s="230">
        <f t="shared" si="19"/>
        <v>1186.98</v>
      </c>
      <c r="F112" s="230">
        <v>296.745</v>
      </c>
      <c r="G112" s="230">
        <v>296.745</v>
      </c>
      <c r="H112" s="230">
        <v>296.745</v>
      </c>
      <c r="I112" s="230">
        <v>296.745</v>
      </c>
    </row>
    <row r="113" spans="1:9" s="8" customFormat="1">
      <c r="A113" s="24" t="s">
        <v>38</v>
      </c>
      <c r="B113" s="48">
        <v>5013</v>
      </c>
      <c r="C113" s="230">
        <v>0</v>
      </c>
      <c r="D113" s="230">
        <v>0</v>
      </c>
      <c r="E113" s="230">
        <f t="shared" si="19"/>
        <v>0</v>
      </c>
      <c r="F113" s="230">
        <v>0</v>
      </c>
      <c r="G113" s="230">
        <v>0</v>
      </c>
      <c r="H113" s="230">
        <v>0</v>
      </c>
      <c r="I113" s="230">
        <v>0</v>
      </c>
    </row>
    <row r="114" spans="1:9" s="8" customFormat="1">
      <c r="A114" s="24" t="s">
        <v>39</v>
      </c>
      <c r="B114" s="48">
        <v>5014</v>
      </c>
      <c r="C114" s="230">
        <v>2238.3000000000002</v>
      </c>
      <c r="D114" s="230">
        <v>2986.6320000000001</v>
      </c>
      <c r="E114" s="230">
        <f t="shared" si="19"/>
        <v>3121.2</v>
      </c>
      <c r="F114" s="230">
        <v>780.3</v>
      </c>
      <c r="G114" s="230">
        <v>780.3</v>
      </c>
      <c r="H114" s="230">
        <v>780.3</v>
      </c>
      <c r="I114" s="230">
        <v>780.3</v>
      </c>
    </row>
    <row r="115" spans="1:9" s="8" customFormat="1">
      <c r="A115" s="22" t="s">
        <v>40</v>
      </c>
      <c r="B115" s="48">
        <v>5015</v>
      </c>
      <c r="C115" s="230">
        <v>12435</v>
      </c>
      <c r="D115" s="230">
        <v>16592.400000000001</v>
      </c>
      <c r="E115" s="230">
        <f t="shared" si="19"/>
        <v>17340</v>
      </c>
      <c r="F115" s="230">
        <v>4335</v>
      </c>
      <c r="G115" s="230">
        <v>4335</v>
      </c>
      <c r="H115" s="230">
        <v>4335</v>
      </c>
      <c r="I115" s="230">
        <v>4335</v>
      </c>
    </row>
    <row r="116" spans="1:9" s="8" customFormat="1">
      <c r="A116" s="24" t="s">
        <v>41</v>
      </c>
      <c r="B116" s="48">
        <v>5016</v>
      </c>
      <c r="C116" s="230">
        <v>0</v>
      </c>
      <c r="D116" s="230">
        <v>0</v>
      </c>
      <c r="E116" s="230">
        <f>F116+G116+H116+I116</f>
        <v>100</v>
      </c>
      <c r="F116" s="230">
        <v>25</v>
      </c>
      <c r="G116" s="249">
        <v>25</v>
      </c>
      <c r="H116" s="249">
        <v>25</v>
      </c>
      <c r="I116" s="249">
        <v>25</v>
      </c>
    </row>
    <row r="117" spans="1:9" ht="22.15" customHeight="1">
      <c r="A117" s="254" t="s">
        <v>80</v>
      </c>
      <c r="B117" s="254"/>
      <c r="C117" s="254"/>
      <c r="D117" s="254"/>
      <c r="E117" s="254"/>
      <c r="F117" s="254"/>
      <c r="G117" s="254"/>
      <c r="H117" s="254"/>
      <c r="I117" s="254"/>
    </row>
    <row r="118" spans="1:9">
      <c r="A118" s="37" t="s">
        <v>65</v>
      </c>
      <c r="B118" s="48">
        <v>6010</v>
      </c>
      <c r="C118" s="230">
        <v>711.25</v>
      </c>
      <c r="D118" s="230">
        <v>754</v>
      </c>
      <c r="E118" s="230">
        <v>754</v>
      </c>
      <c r="F118" s="230">
        <v>754</v>
      </c>
      <c r="G118" s="230">
        <v>721.25</v>
      </c>
      <c r="H118" s="230">
        <v>721.25</v>
      </c>
      <c r="I118" s="230">
        <v>721.25</v>
      </c>
    </row>
    <row r="119" spans="1:9">
      <c r="A119" s="37"/>
      <c r="B119" s="48"/>
      <c r="C119" s="230" t="s">
        <v>95</v>
      </c>
      <c r="D119" s="230" t="s">
        <v>226</v>
      </c>
      <c r="E119" s="230" t="s">
        <v>82</v>
      </c>
      <c r="F119" s="230" t="s">
        <v>82</v>
      </c>
      <c r="G119" s="230" t="s">
        <v>81</v>
      </c>
      <c r="H119" s="230" t="s">
        <v>83</v>
      </c>
      <c r="I119" s="230" t="s">
        <v>84</v>
      </c>
    </row>
    <row r="120" spans="1:9" s="25" customFormat="1">
      <c r="A120" s="37" t="s">
        <v>49</v>
      </c>
      <c r="B120" s="48">
        <v>6011</v>
      </c>
      <c r="C120" s="230">
        <v>50230.7</v>
      </c>
      <c r="D120" s="230">
        <f>68915.1+7200+410</f>
        <v>76525.100000000006</v>
      </c>
      <c r="E120" s="230">
        <f>D120+8000+622+500</f>
        <v>85647.1</v>
      </c>
      <c r="F120" s="230">
        <f>8000+622</f>
        <v>8622</v>
      </c>
      <c r="G120" s="230">
        <v>250</v>
      </c>
      <c r="H120" s="230">
        <v>250</v>
      </c>
      <c r="I120" s="230">
        <v>0</v>
      </c>
    </row>
    <row r="121" spans="1:9">
      <c r="A121" s="37" t="s">
        <v>66</v>
      </c>
      <c r="B121" s="48">
        <v>6012</v>
      </c>
      <c r="C121" s="230">
        <v>0</v>
      </c>
      <c r="D121" s="230">
        <v>0</v>
      </c>
      <c r="E121" s="230">
        <v>0</v>
      </c>
      <c r="F121" s="230">
        <v>0</v>
      </c>
      <c r="G121" s="230">
        <v>0</v>
      </c>
      <c r="H121" s="230">
        <v>0</v>
      </c>
      <c r="I121" s="230">
        <v>0</v>
      </c>
    </row>
    <row r="122" spans="1:9">
      <c r="A122" s="37" t="s">
        <v>67</v>
      </c>
      <c r="B122" s="48">
        <v>6013</v>
      </c>
      <c r="C122" s="230">
        <v>0</v>
      </c>
      <c r="D122" s="230">
        <v>0</v>
      </c>
      <c r="E122" s="230">
        <v>0</v>
      </c>
      <c r="F122" s="230">
        <v>0</v>
      </c>
      <c r="G122" s="230">
        <v>0</v>
      </c>
      <c r="H122" s="230">
        <v>0</v>
      </c>
      <c r="I122" s="230">
        <v>0</v>
      </c>
    </row>
    <row r="123" spans="1:9">
      <c r="A123" s="37" t="s">
        <v>68</v>
      </c>
      <c r="B123" s="48">
        <v>6016</v>
      </c>
      <c r="C123" s="230">
        <v>0</v>
      </c>
      <c r="D123" s="230">
        <v>0</v>
      </c>
      <c r="E123" s="230">
        <v>0</v>
      </c>
      <c r="F123" s="230">
        <v>0</v>
      </c>
      <c r="G123" s="230">
        <v>0</v>
      </c>
      <c r="H123" s="230">
        <v>0</v>
      </c>
      <c r="I123" s="230">
        <v>0</v>
      </c>
    </row>
    <row r="124" spans="1:9" s="43" customFormat="1">
      <c r="A124" s="37" t="s">
        <v>69</v>
      </c>
      <c r="B124" s="47">
        <v>6020</v>
      </c>
      <c r="C124" s="230">
        <v>0</v>
      </c>
      <c r="D124" s="230">
        <v>0</v>
      </c>
      <c r="E124" s="230">
        <v>0</v>
      </c>
      <c r="F124" s="230">
        <v>0</v>
      </c>
      <c r="G124" s="230">
        <v>0</v>
      </c>
      <c r="H124" s="230">
        <v>0</v>
      </c>
      <c r="I124" s="230">
        <v>0</v>
      </c>
    </row>
    <row r="125" spans="1:9">
      <c r="A125" s="38"/>
      <c r="B125" s="35"/>
      <c r="C125" s="36"/>
      <c r="D125" s="36"/>
      <c r="E125" s="36"/>
      <c r="F125" s="36"/>
      <c r="G125" s="39"/>
      <c r="H125" s="39"/>
      <c r="I125" s="39"/>
    </row>
    <row r="126" spans="1:9">
      <c r="A126" s="26" t="s">
        <v>237</v>
      </c>
      <c r="B126" s="27"/>
      <c r="C126" s="28"/>
      <c r="D126" s="29"/>
      <c r="E126" s="255" t="s">
        <v>236</v>
      </c>
      <c r="F126" s="255"/>
      <c r="G126" s="30"/>
      <c r="H126" s="31"/>
      <c r="I126" s="31"/>
    </row>
    <row r="127" spans="1:9">
      <c r="A127" s="32"/>
      <c r="B127" s="33"/>
      <c r="C127" s="34" t="s">
        <v>14</v>
      </c>
      <c r="D127" s="250" t="s">
        <v>15</v>
      </c>
      <c r="E127" s="250"/>
      <c r="F127" s="250"/>
    </row>
    <row r="128" spans="1:9" ht="13.9" customHeight="1"/>
    <row r="129" spans="1:9" ht="13.9" customHeight="1">
      <c r="I129" s="7"/>
    </row>
    <row r="130" spans="1:9">
      <c r="A130" s="1"/>
      <c r="B130" s="1"/>
      <c r="C130" s="2"/>
      <c r="D130" s="2"/>
      <c r="E130" s="2"/>
      <c r="F130" s="2"/>
      <c r="G130" s="2"/>
      <c r="H130" s="2"/>
      <c r="I130" s="7"/>
    </row>
    <row r="131" spans="1:9">
      <c r="A131" s="1"/>
      <c r="B131" s="1"/>
      <c r="C131" s="2"/>
      <c r="D131" s="2"/>
      <c r="E131" s="2"/>
      <c r="F131" s="2"/>
      <c r="G131" s="2"/>
      <c r="H131" s="2"/>
      <c r="I131" s="7"/>
    </row>
    <row r="132" spans="1:9">
      <c r="A132" s="1"/>
      <c r="B132" s="1"/>
      <c r="C132" s="2"/>
      <c r="D132" s="2"/>
      <c r="E132" s="2"/>
      <c r="F132" s="2"/>
      <c r="G132" s="2"/>
      <c r="H132" s="2"/>
      <c r="I132" s="7"/>
    </row>
    <row r="133" spans="1:9">
      <c r="A133" s="1"/>
      <c r="B133" s="1"/>
      <c r="C133" s="2"/>
      <c r="D133" s="2"/>
      <c r="E133" s="2"/>
      <c r="F133" s="2"/>
      <c r="G133" s="2"/>
      <c r="H133" s="2"/>
      <c r="I133" s="7"/>
    </row>
    <row r="134" spans="1:9">
      <c r="A134" s="1"/>
      <c r="B134" s="1"/>
      <c r="C134" s="2"/>
      <c r="D134" s="2"/>
      <c r="E134" s="2"/>
      <c r="F134" s="2"/>
      <c r="G134" s="2"/>
      <c r="H134" s="2"/>
      <c r="I134" s="7"/>
    </row>
    <row r="135" spans="1:9">
      <c r="A135" s="1"/>
      <c r="B135" s="1"/>
      <c r="C135" s="2"/>
      <c r="D135" s="2"/>
      <c r="E135" s="2"/>
      <c r="F135" s="2"/>
      <c r="G135" s="2"/>
      <c r="H135" s="2"/>
      <c r="I135" s="7"/>
    </row>
  </sheetData>
  <mergeCells count="28">
    <mergeCell ref="D5:I5"/>
    <mergeCell ref="D2:I2"/>
    <mergeCell ref="A16:I16"/>
    <mergeCell ref="A15:I15"/>
    <mergeCell ref="A14:I14"/>
    <mergeCell ref="A6:B6"/>
    <mergeCell ref="F6:I6"/>
    <mergeCell ref="F7:I7"/>
    <mergeCell ref="A9:C9"/>
    <mergeCell ref="A10:C10"/>
    <mergeCell ref="A11:C11"/>
    <mergeCell ref="A22:I22"/>
    <mergeCell ref="E126:F126"/>
    <mergeCell ref="A12:C12"/>
    <mergeCell ref="F19:I19"/>
    <mergeCell ref="A19:A20"/>
    <mergeCell ref="B19:B20"/>
    <mergeCell ref="C19:C20"/>
    <mergeCell ref="D19:D20"/>
    <mergeCell ref="E19:E20"/>
    <mergeCell ref="A17:I17"/>
    <mergeCell ref="D127:F127"/>
    <mergeCell ref="A23:I23"/>
    <mergeCell ref="A36:I36"/>
    <mergeCell ref="A117:I117"/>
    <mergeCell ref="A87:I87"/>
    <mergeCell ref="A98:I98"/>
    <mergeCell ref="A109:I109"/>
  </mergeCells>
  <pageMargins left="0.43307086614173229" right="0" top="0.74803149606299213" bottom="0.74803149606299213" header="0" footer="0"/>
  <pageSetup paperSize="9" scale="58" fitToHeight="4" orientation="landscape" r:id="rId1"/>
  <rowBreaks count="1" manualBreakCount="1">
    <brk id="86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N45"/>
  <sheetViews>
    <sheetView view="pageBreakPreview" zoomScale="75" zoomScaleNormal="75" zoomScaleSheetLayoutView="75" workbookViewId="0">
      <selection activeCell="H19" sqref="H19:I19"/>
    </sheetView>
  </sheetViews>
  <sheetFormatPr defaultRowHeight="18.75"/>
  <cols>
    <col min="1" max="1" width="44.85546875" style="140" customWidth="1"/>
    <col min="2" max="2" width="13.5703125" style="142" customWidth="1"/>
    <col min="3" max="3" width="12.7109375" style="140" customWidth="1"/>
    <col min="4" max="4" width="16.140625" style="140" customWidth="1"/>
    <col min="5" max="5" width="15.42578125" style="140" customWidth="1"/>
    <col min="6" max="6" width="16.5703125" style="140" customWidth="1"/>
    <col min="7" max="7" width="15.28515625" style="140" customWidth="1"/>
    <col min="8" max="8" width="16.5703125" style="140" customWidth="1"/>
    <col min="9" max="9" width="16.140625" style="140" customWidth="1"/>
    <col min="10" max="10" width="16.85546875" style="140" customWidth="1"/>
    <col min="11" max="13" width="16.7109375" style="140" customWidth="1"/>
    <col min="14" max="14" width="15.28515625" style="140" customWidth="1"/>
    <col min="15" max="254" width="9.140625" style="140"/>
    <col min="255" max="255" width="44.85546875" style="140" customWidth="1"/>
    <col min="256" max="256" width="13.5703125" style="140" customWidth="1"/>
    <col min="257" max="257" width="12.7109375" style="140" customWidth="1"/>
    <col min="258" max="258" width="16.140625" style="140" customWidth="1"/>
    <col min="259" max="259" width="15.42578125" style="140" customWidth="1"/>
    <col min="260" max="260" width="16.5703125" style="140" customWidth="1"/>
    <col min="261" max="261" width="15.28515625" style="140" customWidth="1"/>
    <col min="262" max="262" width="16.5703125" style="140" customWidth="1"/>
    <col min="263" max="263" width="16.140625" style="140" customWidth="1"/>
    <col min="264" max="264" width="16.42578125" style="140" customWidth="1"/>
    <col min="265" max="265" width="16.5703125" style="140" customWidth="1"/>
    <col min="266" max="266" width="16.85546875" style="140" customWidth="1"/>
    <col min="267" max="269" width="16.7109375" style="140" customWidth="1"/>
    <col min="270" max="510" width="9.140625" style="140"/>
    <col min="511" max="511" width="44.85546875" style="140" customWidth="1"/>
    <col min="512" max="512" width="13.5703125" style="140" customWidth="1"/>
    <col min="513" max="513" width="12.7109375" style="140" customWidth="1"/>
    <col min="514" max="514" width="16.140625" style="140" customWidth="1"/>
    <col min="515" max="515" width="15.42578125" style="140" customWidth="1"/>
    <col min="516" max="516" width="16.5703125" style="140" customWidth="1"/>
    <col min="517" max="517" width="15.28515625" style="140" customWidth="1"/>
    <col min="518" max="518" width="16.5703125" style="140" customWidth="1"/>
    <col min="519" max="519" width="16.140625" style="140" customWidth="1"/>
    <col min="520" max="520" width="16.42578125" style="140" customWidth="1"/>
    <col min="521" max="521" width="16.5703125" style="140" customWidth="1"/>
    <col min="522" max="522" width="16.85546875" style="140" customWidth="1"/>
    <col min="523" max="525" width="16.7109375" style="140" customWidth="1"/>
    <col min="526" max="766" width="9.140625" style="140"/>
    <col min="767" max="767" width="44.85546875" style="140" customWidth="1"/>
    <col min="768" max="768" width="13.5703125" style="140" customWidth="1"/>
    <col min="769" max="769" width="12.7109375" style="140" customWidth="1"/>
    <col min="770" max="770" width="16.140625" style="140" customWidth="1"/>
    <col min="771" max="771" width="15.42578125" style="140" customWidth="1"/>
    <col min="772" max="772" width="16.5703125" style="140" customWidth="1"/>
    <col min="773" max="773" width="15.28515625" style="140" customWidth="1"/>
    <col min="774" max="774" width="16.5703125" style="140" customWidth="1"/>
    <col min="775" max="775" width="16.140625" style="140" customWidth="1"/>
    <col min="776" max="776" width="16.42578125" style="140" customWidth="1"/>
    <col min="777" max="777" width="16.5703125" style="140" customWidth="1"/>
    <col min="778" max="778" width="16.85546875" style="140" customWidth="1"/>
    <col min="779" max="781" width="16.7109375" style="140" customWidth="1"/>
    <col min="782" max="1022" width="9.140625" style="140"/>
    <col min="1023" max="1023" width="44.85546875" style="140" customWidth="1"/>
    <col min="1024" max="1024" width="13.5703125" style="140" customWidth="1"/>
    <col min="1025" max="1025" width="12.7109375" style="140" customWidth="1"/>
    <col min="1026" max="1026" width="16.140625" style="140" customWidth="1"/>
    <col min="1027" max="1027" width="15.42578125" style="140" customWidth="1"/>
    <col min="1028" max="1028" width="16.5703125" style="140" customWidth="1"/>
    <col min="1029" max="1029" width="15.28515625" style="140" customWidth="1"/>
    <col min="1030" max="1030" width="16.5703125" style="140" customWidth="1"/>
    <col min="1031" max="1031" width="16.140625" style="140" customWidth="1"/>
    <col min="1032" max="1032" width="16.42578125" style="140" customWidth="1"/>
    <col min="1033" max="1033" width="16.5703125" style="140" customWidth="1"/>
    <col min="1034" max="1034" width="16.85546875" style="140" customWidth="1"/>
    <col min="1035" max="1037" width="16.7109375" style="140" customWidth="1"/>
    <col min="1038" max="1278" width="9.140625" style="140"/>
    <col min="1279" max="1279" width="44.85546875" style="140" customWidth="1"/>
    <col min="1280" max="1280" width="13.5703125" style="140" customWidth="1"/>
    <col min="1281" max="1281" width="12.7109375" style="140" customWidth="1"/>
    <col min="1282" max="1282" width="16.140625" style="140" customWidth="1"/>
    <col min="1283" max="1283" width="15.42578125" style="140" customWidth="1"/>
    <col min="1284" max="1284" width="16.5703125" style="140" customWidth="1"/>
    <col min="1285" max="1285" width="15.28515625" style="140" customWidth="1"/>
    <col min="1286" max="1286" width="16.5703125" style="140" customWidth="1"/>
    <col min="1287" max="1287" width="16.140625" style="140" customWidth="1"/>
    <col min="1288" max="1288" width="16.42578125" style="140" customWidth="1"/>
    <col min="1289" max="1289" width="16.5703125" style="140" customWidth="1"/>
    <col min="1290" max="1290" width="16.85546875" style="140" customWidth="1"/>
    <col min="1291" max="1293" width="16.7109375" style="140" customWidth="1"/>
    <col min="1294" max="1534" width="9.140625" style="140"/>
    <col min="1535" max="1535" width="44.85546875" style="140" customWidth="1"/>
    <col min="1536" max="1536" width="13.5703125" style="140" customWidth="1"/>
    <col min="1537" max="1537" width="12.7109375" style="140" customWidth="1"/>
    <col min="1538" max="1538" width="16.140625" style="140" customWidth="1"/>
    <col min="1539" max="1539" width="15.42578125" style="140" customWidth="1"/>
    <col min="1540" max="1540" width="16.5703125" style="140" customWidth="1"/>
    <col min="1541" max="1541" width="15.28515625" style="140" customWidth="1"/>
    <col min="1542" max="1542" width="16.5703125" style="140" customWidth="1"/>
    <col min="1543" max="1543" width="16.140625" style="140" customWidth="1"/>
    <col min="1544" max="1544" width="16.42578125" style="140" customWidth="1"/>
    <col min="1545" max="1545" width="16.5703125" style="140" customWidth="1"/>
    <col min="1546" max="1546" width="16.85546875" style="140" customWidth="1"/>
    <col min="1547" max="1549" width="16.7109375" style="140" customWidth="1"/>
    <col min="1550" max="1790" width="9.140625" style="140"/>
    <col min="1791" max="1791" width="44.85546875" style="140" customWidth="1"/>
    <col min="1792" max="1792" width="13.5703125" style="140" customWidth="1"/>
    <col min="1793" max="1793" width="12.7109375" style="140" customWidth="1"/>
    <col min="1794" max="1794" width="16.140625" style="140" customWidth="1"/>
    <col min="1795" max="1795" width="15.42578125" style="140" customWidth="1"/>
    <col min="1796" max="1796" width="16.5703125" style="140" customWidth="1"/>
    <col min="1797" max="1797" width="15.28515625" style="140" customWidth="1"/>
    <col min="1798" max="1798" width="16.5703125" style="140" customWidth="1"/>
    <col min="1799" max="1799" width="16.140625" style="140" customWidth="1"/>
    <col min="1800" max="1800" width="16.42578125" style="140" customWidth="1"/>
    <col min="1801" max="1801" width="16.5703125" style="140" customWidth="1"/>
    <col min="1802" max="1802" width="16.85546875" style="140" customWidth="1"/>
    <col min="1803" max="1805" width="16.7109375" style="140" customWidth="1"/>
    <col min="1806" max="2046" width="9.140625" style="140"/>
    <col min="2047" max="2047" width="44.85546875" style="140" customWidth="1"/>
    <col min="2048" max="2048" width="13.5703125" style="140" customWidth="1"/>
    <col min="2049" max="2049" width="12.7109375" style="140" customWidth="1"/>
    <col min="2050" max="2050" width="16.140625" style="140" customWidth="1"/>
    <col min="2051" max="2051" width="15.42578125" style="140" customWidth="1"/>
    <col min="2052" max="2052" width="16.5703125" style="140" customWidth="1"/>
    <col min="2053" max="2053" width="15.28515625" style="140" customWidth="1"/>
    <col min="2054" max="2054" width="16.5703125" style="140" customWidth="1"/>
    <col min="2055" max="2055" width="16.140625" style="140" customWidth="1"/>
    <col min="2056" max="2056" width="16.42578125" style="140" customWidth="1"/>
    <col min="2057" max="2057" width="16.5703125" style="140" customWidth="1"/>
    <col min="2058" max="2058" width="16.85546875" style="140" customWidth="1"/>
    <col min="2059" max="2061" width="16.7109375" style="140" customWidth="1"/>
    <col min="2062" max="2302" width="9.140625" style="140"/>
    <col min="2303" max="2303" width="44.85546875" style="140" customWidth="1"/>
    <col min="2304" max="2304" width="13.5703125" style="140" customWidth="1"/>
    <col min="2305" max="2305" width="12.7109375" style="140" customWidth="1"/>
    <col min="2306" max="2306" width="16.140625" style="140" customWidth="1"/>
    <col min="2307" max="2307" width="15.42578125" style="140" customWidth="1"/>
    <col min="2308" max="2308" width="16.5703125" style="140" customWidth="1"/>
    <col min="2309" max="2309" width="15.28515625" style="140" customWidth="1"/>
    <col min="2310" max="2310" width="16.5703125" style="140" customWidth="1"/>
    <col min="2311" max="2311" width="16.140625" style="140" customWidth="1"/>
    <col min="2312" max="2312" width="16.42578125" style="140" customWidth="1"/>
    <col min="2313" max="2313" width="16.5703125" style="140" customWidth="1"/>
    <col min="2314" max="2314" width="16.85546875" style="140" customWidth="1"/>
    <col min="2315" max="2317" width="16.7109375" style="140" customWidth="1"/>
    <col min="2318" max="2558" width="9.140625" style="140"/>
    <col min="2559" max="2559" width="44.85546875" style="140" customWidth="1"/>
    <col min="2560" max="2560" width="13.5703125" style="140" customWidth="1"/>
    <col min="2561" max="2561" width="12.7109375" style="140" customWidth="1"/>
    <col min="2562" max="2562" width="16.140625" style="140" customWidth="1"/>
    <col min="2563" max="2563" width="15.42578125" style="140" customWidth="1"/>
    <col min="2564" max="2564" width="16.5703125" style="140" customWidth="1"/>
    <col min="2565" max="2565" width="15.28515625" style="140" customWidth="1"/>
    <col min="2566" max="2566" width="16.5703125" style="140" customWidth="1"/>
    <col min="2567" max="2567" width="16.140625" style="140" customWidth="1"/>
    <col min="2568" max="2568" width="16.42578125" style="140" customWidth="1"/>
    <col min="2569" max="2569" width="16.5703125" style="140" customWidth="1"/>
    <col min="2570" max="2570" width="16.85546875" style="140" customWidth="1"/>
    <col min="2571" max="2573" width="16.7109375" style="140" customWidth="1"/>
    <col min="2574" max="2814" width="9.140625" style="140"/>
    <col min="2815" max="2815" width="44.85546875" style="140" customWidth="1"/>
    <col min="2816" max="2816" width="13.5703125" style="140" customWidth="1"/>
    <col min="2817" max="2817" width="12.7109375" style="140" customWidth="1"/>
    <col min="2818" max="2818" width="16.140625" style="140" customWidth="1"/>
    <col min="2819" max="2819" width="15.42578125" style="140" customWidth="1"/>
    <col min="2820" max="2820" width="16.5703125" style="140" customWidth="1"/>
    <col min="2821" max="2821" width="15.28515625" style="140" customWidth="1"/>
    <col min="2822" max="2822" width="16.5703125" style="140" customWidth="1"/>
    <col min="2823" max="2823" width="16.140625" style="140" customWidth="1"/>
    <col min="2824" max="2824" width="16.42578125" style="140" customWidth="1"/>
    <col min="2825" max="2825" width="16.5703125" style="140" customWidth="1"/>
    <col min="2826" max="2826" width="16.85546875" style="140" customWidth="1"/>
    <col min="2827" max="2829" width="16.7109375" style="140" customWidth="1"/>
    <col min="2830" max="3070" width="9.140625" style="140"/>
    <col min="3071" max="3071" width="44.85546875" style="140" customWidth="1"/>
    <col min="3072" max="3072" width="13.5703125" style="140" customWidth="1"/>
    <col min="3073" max="3073" width="12.7109375" style="140" customWidth="1"/>
    <col min="3074" max="3074" width="16.140625" style="140" customWidth="1"/>
    <col min="3075" max="3075" width="15.42578125" style="140" customWidth="1"/>
    <col min="3076" max="3076" width="16.5703125" style="140" customWidth="1"/>
    <col min="3077" max="3077" width="15.28515625" style="140" customWidth="1"/>
    <col min="3078" max="3078" width="16.5703125" style="140" customWidth="1"/>
    <col min="3079" max="3079" width="16.140625" style="140" customWidth="1"/>
    <col min="3080" max="3080" width="16.42578125" style="140" customWidth="1"/>
    <col min="3081" max="3081" width="16.5703125" style="140" customWidth="1"/>
    <col min="3082" max="3082" width="16.85546875" style="140" customWidth="1"/>
    <col min="3083" max="3085" width="16.7109375" style="140" customWidth="1"/>
    <col min="3086" max="3326" width="9.140625" style="140"/>
    <col min="3327" max="3327" width="44.85546875" style="140" customWidth="1"/>
    <col min="3328" max="3328" width="13.5703125" style="140" customWidth="1"/>
    <col min="3329" max="3329" width="12.7109375" style="140" customWidth="1"/>
    <col min="3330" max="3330" width="16.140625" style="140" customWidth="1"/>
    <col min="3331" max="3331" width="15.42578125" style="140" customWidth="1"/>
    <col min="3332" max="3332" width="16.5703125" style="140" customWidth="1"/>
    <col min="3333" max="3333" width="15.28515625" style="140" customWidth="1"/>
    <col min="3334" max="3334" width="16.5703125" style="140" customWidth="1"/>
    <col min="3335" max="3335" width="16.140625" style="140" customWidth="1"/>
    <col min="3336" max="3336" width="16.42578125" style="140" customWidth="1"/>
    <col min="3337" max="3337" width="16.5703125" style="140" customWidth="1"/>
    <col min="3338" max="3338" width="16.85546875" style="140" customWidth="1"/>
    <col min="3339" max="3341" width="16.7109375" style="140" customWidth="1"/>
    <col min="3342" max="3582" width="9.140625" style="140"/>
    <col min="3583" max="3583" width="44.85546875" style="140" customWidth="1"/>
    <col min="3584" max="3584" width="13.5703125" style="140" customWidth="1"/>
    <col min="3585" max="3585" width="12.7109375" style="140" customWidth="1"/>
    <col min="3586" max="3586" width="16.140625" style="140" customWidth="1"/>
    <col min="3587" max="3587" width="15.42578125" style="140" customWidth="1"/>
    <col min="3588" max="3588" width="16.5703125" style="140" customWidth="1"/>
    <col min="3589" max="3589" width="15.28515625" style="140" customWidth="1"/>
    <col min="3590" max="3590" width="16.5703125" style="140" customWidth="1"/>
    <col min="3591" max="3591" width="16.140625" style="140" customWidth="1"/>
    <col min="3592" max="3592" width="16.42578125" style="140" customWidth="1"/>
    <col min="3593" max="3593" width="16.5703125" style="140" customWidth="1"/>
    <col min="3594" max="3594" width="16.85546875" style="140" customWidth="1"/>
    <col min="3595" max="3597" width="16.7109375" style="140" customWidth="1"/>
    <col min="3598" max="3838" width="9.140625" style="140"/>
    <col min="3839" max="3839" width="44.85546875" style="140" customWidth="1"/>
    <col min="3840" max="3840" width="13.5703125" style="140" customWidth="1"/>
    <col min="3841" max="3841" width="12.7109375" style="140" customWidth="1"/>
    <col min="3842" max="3842" width="16.140625" style="140" customWidth="1"/>
    <col min="3843" max="3843" width="15.42578125" style="140" customWidth="1"/>
    <col min="3844" max="3844" width="16.5703125" style="140" customWidth="1"/>
    <col min="3845" max="3845" width="15.28515625" style="140" customWidth="1"/>
    <col min="3846" max="3846" width="16.5703125" style="140" customWidth="1"/>
    <col min="3847" max="3847" width="16.140625" style="140" customWidth="1"/>
    <col min="3848" max="3848" width="16.42578125" style="140" customWidth="1"/>
    <col min="3849" max="3849" width="16.5703125" style="140" customWidth="1"/>
    <col min="3850" max="3850" width="16.85546875" style="140" customWidth="1"/>
    <col min="3851" max="3853" width="16.7109375" style="140" customWidth="1"/>
    <col min="3854" max="4094" width="9.140625" style="140"/>
    <col min="4095" max="4095" width="44.85546875" style="140" customWidth="1"/>
    <col min="4096" max="4096" width="13.5703125" style="140" customWidth="1"/>
    <col min="4097" max="4097" width="12.7109375" style="140" customWidth="1"/>
    <col min="4098" max="4098" width="16.140625" style="140" customWidth="1"/>
    <col min="4099" max="4099" width="15.42578125" style="140" customWidth="1"/>
    <col min="4100" max="4100" width="16.5703125" style="140" customWidth="1"/>
    <col min="4101" max="4101" width="15.28515625" style="140" customWidth="1"/>
    <col min="4102" max="4102" width="16.5703125" style="140" customWidth="1"/>
    <col min="4103" max="4103" width="16.140625" style="140" customWidth="1"/>
    <col min="4104" max="4104" width="16.42578125" style="140" customWidth="1"/>
    <col min="4105" max="4105" width="16.5703125" style="140" customWidth="1"/>
    <col min="4106" max="4106" width="16.85546875" style="140" customWidth="1"/>
    <col min="4107" max="4109" width="16.7109375" style="140" customWidth="1"/>
    <col min="4110" max="4350" width="9.140625" style="140"/>
    <col min="4351" max="4351" width="44.85546875" style="140" customWidth="1"/>
    <col min="4352" max="4352" width="13.5703125" style="140" customWidth="1"/>
    <col min="4353" max="4353" width="12.7109375" style="140" customWidth="1"/>
    <col min="4354" max="4354" width="16.140625" style="140" customWidth="1"/>
    <col min="4355" max="4355" width="15.42578125" style="140" customWidth="1"/>
    <col min="4356" max="4356" width="16.5703125" style="140" customWidth="1"/>
    <col min="4357" max="4357" width="15.28515625" style="140" customWidth="1"/>
    <col min="4358" max="4358" width="16.5703125" style="140" customWidth="1"/>
    <col min="4359" max="4359" width="16.140625" style="140" customWidth="1"/>
    <col min="4360" max="4360" width="16.42578125" style="140" customWidth="1"/>
    <col min="4361" max="4361" width="16.5703125" style="140" customWidth="1"/>
    <col min="4362" max="4362" width="16.85546875" style="140" customWidth="1"/>
    <col min="4363" max="4365" width="16.7109375" style="140" customWidth="1"/>
    <col min="4366" max="4606" width="9.140625" style="140"/>
    <col min="4607" max="4607" width="44.85546875" style="140" customWidth="1"/>
    <col min="4608" max="4608" width="13.5703125" style="140" customWidth="1"/>
    <col min="4609" max="4609" width="12.7109375" style="140" customWidth="1"/>
    <col min="4610" max="4610" width="16.140625" style="140" customWidth="1"/>
    <col min="4611" max="4611" width="15.42578125" style="140" customWidth="1"/>
    <col min="4612" max="4612" width="16.5703125" style="140" customWidth="1"/>
    <col min="4613" max="4613" width="15.28515625" style="140" customWidth="1"/>
    <col min="4614" max="4614" width="16.5703125" style="140" customWidth="1"/>
    <col min="4615" max="4615" width="16.140625" style="140" customWidth="1"/>
    <col min="4616" max="4616" width="16.42578125" style="140" customWidth="1"/>
    <col min="4617" max="4617" width="16.5703125" style="140" customWidth="1"/>
    <col min="4618" max="4618" width="16.85546875" style="140" customWidth="1"/>
    <col min="4619" max="4621" width="16.7109375" style="140" customWidth="1"/>
    <col min="4622" max="4862" width="9.140625" style="140"/>
    <col min="4863" max="4863" width="44.85546875" style="140" customWidth="1"/>
    <col min="4864" max="4864" width="13.5703125" style="140" customWidth="1"/>
    <col min="4865" max="4865" width="12.7109375" style="140" customWidth="1"/>
    <col min="4866" max="4866" width="16.140625" style="140" customWidth="1"/>
    <col min="4867" max="4867" width="15.42578125" style="140" customWidth="1"/>
    <col min="4868" max="4868" width="16.5703125" style="140" customWidth="1"/>
    <col min="4869" max="4869" width="15.28515625" style="140" customWidth="1"/>
    <col min="4870" max="4870" width="16.5703125" style="140" customWidth="1"/>
    <col min="4871" max="4871" width="16.140625" style="140" customWidth="1"/>
    <col min="4872" max="4872" width="16.42578125" style="140" customWidth="1"/>
    <col min="4873" max="4873" width="16.5703125" style="140" customWidth="1"/>
    <col min="4874" max="4874" width="16.85546875" style="140" customWidth="1"/>
    <col min="4875" max="4877" width="16.7109375" style="140" customWidth="1"/>
    <col min="4878" max="5118" width="9.140625" style="140"/>
    <col min="5119" max="5119" width="44.85546875" style="140" customWidth="1"/>
    <col min="5120" max="5120" width="13.5703125" style="140" customWidth="1"/>
    <col min="5121" max="5121" width="12.7109375" style="140" customWidth="1"/>
    <col min="5122" max="5122" width="16.140625" style="140" customWidth="1"/>
    <col min="5123" max="5123" width="15.42578125" style="140" customWidth="1"/>
    <col min="5124" max="5124" width="16.5703125" style="140" customWidth="1"/>
    <col min="5125" max="5125" width="15.28515625" style="140" customWidth="1"/>
    <col min="5126" max="5126" width="16.5703125" style="140" customWidth="1"/>
    <col min="5127" max="5127" width="16.140625" style="140" customWidth="1"/>
    <col min="5128" max="5128" width="16.42578125" style="140" customWidth="1"/>
    <col min="5129" max="5129" width="16.5703125" style="140" customWidth="1"/>
    <col min="5130" max="5130" width="16.85546875" style="140" customWidth="1"/>
    <col min="5131" max="5133" width="16.7109375" style="140" customWidth="1"/>
    <col min="5134" max="5374" width="9.140625" style="140"/>
    <col min="5375" max="5375" width="44.85546875" style="140" customWidth="1"/>
    <col min="5376" max="5376" width="13.5703125" style="140" customWidth="1"/>
    <col min="5377" max="5377" width="12.7109375" style="140" customWidth="1"/>
    <col min="5378" max="5378" width="16.140625" style="140" customWidth="1"/>
    <col min="5379" max="5379" width="15.42578125" style="140" customWidth="1"/>
    <col min="5380" max="5380" width="16.5703125" style="140" customWidth="1"/>
    <col min="5381" max="5381" width="15.28515625" style="140" customWidth="1"/>
    <col min="5382" max="5382" width="16.5703125" style="140" customWidth="1"/>
    <col min="5383" max="5383" width="16.140625" style="140" customWidth="1"/>
    <col min="5384" max="5384" width="16.42578125" style="140" customWidth="1"/>
    <col min="5385" max="5385" width="16.5703125" style="140" customWidth="1"/>
    <col min="5386" max="5386" width="16.85546875" style="140" customWidth="1"/>
    <col min="5387" max="5389" width="16.7109375" style="140" customWidth="1"/>
    <col min="5390" max="5630" width="9.140625" style="140"/>
    <col min="5631" max="5631" width="44.85546875" style="140" customWidth="1"/>
    <col min="5632" max="5632" width="13.5703125" style="140" customWidth="1"/>
    <col min="5633" max="5633" width="12.7109375" style="140" customWidth="1"/>
    <col min="5634" max="5634" width="16.140625" style="140" customWidth="1"/>
    <col min="5635" max="5635" width="15.42578125" style="140" customWidth="1"/>
    <col min="5636" max="5636" width="16.5703125" style="140" customWidth="1"/>
    <col min="5637" max="5637" width="15.28515625" style="140" customWidth="1"/>
    <col min="5638" max="5638" width="16.5703125" style="140" customWidth="1"/>
    <col min="5639" max="5639" width="16.140625" style="140" customWidth="1"/>
    <col min="5640" max="5640" width="16.42578125" style="140" customWidth="1"/>
    <col min="5641" max="5641" width="16.5703125" style="140" customWidth="1"/>
    <col min="5642" max="5642" width="16.85546875" style="140" customWidth="1"/>
    <col min="5643" max="5645" width="16.7109375" style="140" customWidth="1"/>
    <col min="5646" max="5886" width="9.140625" style="140"/>
    <col min="5887" max="5887" width="44.85546875" style="140" customWidth="1"/>
    <col min="5888" max="5888" width="13.5703125" style="140" customWidth="1"/>
    <col min="5889" max="5889" width="12.7109375" style="140" customWidth="1"/>
    <col min="5890" max="5890" width="16.140625" style="140" customWidth="1"/>
    <col min="5891" max="5891" width="15.42578125" style="140" customWidth="1"/>
    <col min="5892" max="5892" width="16.5703125" style="140" customWidth="1"/>
    <col min="5893" max="5893" width="15.28515625" style="140" customWidth="1"/>
    <col min="5894" max="5894" width="16.5703125" style="140" customWidth="1"/>
    <col min="5895" max="5895" width="16.140625" style="140" customWidth="1"/>
    <col min="5896" max="5896" width="16.42578125" style="140" customWidth="1"/>
    <col min="5897" max="5897" width="16.5703125" style="140" customWidth="1"/>
    <col min="5898" max="5898" width="16.85546875" style="140" customWidth="1"/>
    <col min="5899" max="5901" width="16.7109375" style="140" customWidth="1"/>
    <col min="5902" max="6142" width="9.140625" style="140"/>
    <col min="6143" max="6143" width="44.85546875" style="140" customWidth="1"/>
    <col min="6144" max="6144" width="13.5703125" style="140" customWidth="1"/>
    <col min="6145" max="6145" width="12.7109375" style="140" customWidth="1"/>
    <col min="6146" max="6146" width="16.140625" style="140" customWidth="1"/>
    <col min="6147" max="6147" width="15.42578125" style="140" customWidth="1"/>
    <col min="6148" max="6148" width="16.5703125" style="140" customWidth="1"/>
    <col min="6149" max="6149" width="15.28515625" style="140" customWidth="1"/>
    <col min="6150" max="6150" width="16.5703125" style="140" customWidth="1"/>
    <col min="6151" max="6151" width="16.140625" style="140" customWidth="1"/>
    <col min="6152" max="6152" width="16.42578125" style="140" customWidth="1"/>
    <col min="6153" max="6153" width="16.5703125" style="140" customWidth="1"/>
    <col min="6154" max="6154" width="16.85546875" style="140" customWidth="1"/>
    <col min="6155" max="6157" width="16.7109375" style="140" customWidth="1"/>
    <col min="6158" max="6398" width="9.140625" style="140"/>
    <col min="6399" max="6399" width="44.85546875" style="140" customWidth="1"/>
    <col min="6400" max="6400" width="13.5703125" style="140" customWidth="1"/>
    <col min="6401" max="6401" width="12.7109375" style="140" customWidth="1"/>
    <col min="6402" max="6402" width="16.140625" style="140" customWidth="1"/>
    <col min="6403" max="6403" width="15.42578125" style="140" customWidth="1"/>
    <col min="6404" max="6404" width="16.5703125" style="140" customWidth="1"/>
    <col min="6405" max="6405" width="15.28515625" style="140" customWidth="1"/>
    <col min="6406" max="6406" width="16.5703125" style="140" customWidth="1"/>
    <col min="6407" max="6407" width="16.140625" style="140" customWidth="1"/>
    <col min="6408" max="6408" width="16.42578125" style="140" customWidth="1"/>
    <col min="6409" max="6409" width="16.5703125" style="140" customWidth="1"/>
    <col min="6410" max="6410" width="16.85546875" style="140" customWidth="1"/>
    <col min="6411" max="6413" width="16.7109375" style="140" customWidth="1"/>
    <col min="6414" max="6654" width="9.140625" style="140"/>
    <col min="6655" max="6655" width="44.85546875" style="140" customWidth="1"/>
    <col min="6656" max="6656" width="13.5703125" style="140" customWidth="1"/>
    <col min="6657" max="6657" width="12.7109375" style="140" customWidth="1"/>
    <col min="6658" max="6658" width="16.140625" style="140" customWidth="1"/>
    <col min="6659" max="6659" width="15.42578125" style="140" customWidth="1"/>
    <col min="6660" max="6660" width="16.5703125" style="140" customWidth="1"/>
    <col min="6661" max="6661" width="15.28515625" style="140" customWidth="1"/>
    <col min="6662" max="6662" width="16.5703125" style="140" customWidth="1"/>
    <col min="6663" max="6663" width="16.140625" style="140" customWidth="1"/>
    <col min="6664" max="6664" width="16.42578125" style="140" customWidth="1"/>
    <col min="6665" max="6665" width="16.5703125" style="140" customWidth="1"/>
    <col min="6666" max="6666" width="16.85546875" style="140" customWidth="1"/>
    <col min="6667" max="6669" width="16.7109375" style="140" customWidth="1"/>
    <col min="6670" max="6910" width="9.140625" style="140"/>
    <col min="6911" max="6911" width="44.85546875" style="140" customWidth="1"/>
    <col min="6912" max="6912" width="13.5703125" style="140" customWidth="1"/>
    <col min="6913" max="6913" width="12.7109375" style="140" customWidth="1"/>
    <col min="6914" max="6914" width="16.140625" style="140" customWidth="1"/>
    <col min="6915" max="6915" width="15.42578125" style="140" customWidth="1"/>
    <col min="6916" max="6916" width="16.5703125" style="140" customWidth="1"/>
    <col min="6917" max="6917" width="15.28515625" style="140" customWidth="1"/>
    <col min="6918" max="6918" width="16.5703125" style="140" customWidth="1"/>
    <col min="6919" max="6919" width="16.140625" style="140" customWidth="1"/>
    <col min="6920" max="6920" width="16.42578125" style="140" customWidth="1"/>
    <col min="6921" max="6921" width="16.5703125" style="140" customWidth="1"/>
    <col min="6922" max="6922" width="16.85546875" style="140" customWidth="1"/>
    <col min="6923" max="6925" width="16.7109375" style="140" customWidth="1"/>
    <col min="6926" max="7166" width="9.140625" style="140"/>
    <col min="7167" max="7167" width="44.85546875" style="140" customWidth="1"/>
    <col min="7168" max="7168" width="13.5703125" style="140" customWidth="1"/>
    <col min="7169" max="7169" width="12.7109375" style="140" customWidth="1"/>
    <col min="7170" max="7170" width="16.140625" style="140" customWidth="1"/>
    <col min="7171" max="7171" width="15.42578125" style="140" customWidth="1"/>
    <col min="7172" max="7172" width="16.5703125" style="140" customWidth="1"/>
    <col min="7173" max="7173" width="15.28515625" style="140" customWidth="1"/>
    <col min="7174" max="7174" width="16.5703125" style="140" customWidth="1"/>
    <col min="7175" max="7175" width="16.140625" style="140" customWidth="1"/>
    <col min="7176" max="7176" width="16.42578125" style="140" customWidth="1"/>
    <col min="7177" max="7177" width="16.5703125" style="140" customWidth="1"/>
    <col min="7178" max="7178" width="16.85546875" style="140" customWidth="1"/>
    <col min="7179" max="7181" width="16.7109375" style="140" customWidth="1"/>
    <col min="7182" max="7422" width="9.140625" style="140"/>
    <col min="7423" max="7423" width="44.85546875" style="140" customWidth="1"/>
    <col min="7424" max="7424" width="13.5703125" style="140" customWidth="1"/>
    <col min="7425" max="7425" width="12.7109375" style="140" customWidth="1"/>
    <col min="7426" max="7426" width="16.140625" style="140" customWidth="1"/>
    <col min="7427" max="7427" width="15.42578125" style="140" customWidth="1"/>
    <col min="7428" max="7428" width="16.5703125" style="140" customWidth="1"/>
    <col min="7429" max="7429" width="15.28515625" style="140" customWidth="1"/>
    <col min="7430" max="7430" width="16.5703125" style="140" customWidth="1"/>
    <col min="7431" max="7431" width="16.140625" style="140" customWidth="1"/>
    <col min="7432" max="7432" width="16.42578125" style="140" customWidth="1"/>
    <col min="7433" max="7433" width="16.5703125" style="140" customWidth="1"/>
    <col min="7434" max="7434" width="16.85546875" style="140" customWidth="1"/>
    <col min="7435" max="7437" width="16.7109375" style="140" customWidth="1"/>
    <col min="7438" max="7678" width="9.140625" style="140"/>
    <col min="7679" max="7679" width="44.85546875" style="140" customWidth="1"/>
    <col min="7680" max="7680" width="13.5703125" style="140" customWidth="1"/>
    <col min="7681" max="7681" width="12.7109375" style="140" customWidth="1"/>
    <col min="7682" max="7682" width="16.140625" style="140" customWidth="1"/>
    <col min="7683" max="7683" width="15.42578125" style="140" customWidth="1"/>
    <col min="7684" max="7684" width="16.5703125" style="140" customWidth="1"/>
    <col min="7685" max="7685" width="15.28515625" style="140" customWidth="1"/>
    <col min="7686" max="7686" width="16.5703125" style="140" customWidth="1"/>
    <col min="7687" max="7687" width="16.140625" style="140" customWidth="1"/>
    <col min="7688" max="7688" width="16.42578125" style="140" customWidth="1"/>
    <col min="7689" max="7689" width="16.5703125" style="140" customWidth="1"/>
    <col min="7690" max="7690" width="16.85546875" style="140" customWidth="1"/>
    <col min="7691" max="7693" width="16.7109375" style="140" customWidth="1"/>
    <col min="7694" max="7934" width="9.140625" style="140"/>
    <col min="7935" max="7935" width="44.85546875" style="140" customWidth="1"/>
    <col min="7936" max="7936" width="13.5703125" style="140" customWidth="1"/>
    <col min="7937" max="7937" width="12.7109375" style="140" customWidth="1"/>
    <col min="7938" max="7938" width="16.140625" style="140" customWidth="1"/>
    <col min="7939" max="7939" width="15.42578125" style="140" customWidth="1"/>
    <col min="7940" max="7940" width="16.5703125" style="140" customWidth="1"/>
    <col min="7941" max="7941" width="15.28515625" style="140" customWidth="1"/>
    <col min="7942" max="7942" width="16.5703125" style="140" customWidth="1"/>
    <col min="7943" max="7943" width="16.140625" style="140" customWidth="1"/>
    <col min="7944" max="7944" width="16.42578125" style="140" customWidth="1"/>
    <col min="7945" max="7945" width="16.5703125" style="140" customWidth="1"/>
    <col min="7946" max="7946" width="16.85546875" style="140" customWidth="1"/>
    <col min="7947" max="7949" width="16.7109375" style="140" customWidth="1"/>
    <col min="7950" max="8190" width="9.140625" style="140"/>
    <col min="8191" max="8191" width="44.85546875" style="140" customWidth="1"/>
    <col min="8192" max="8192" width="13.5703125" style="140" customWidth="1"/>
    <col min="8193" max="8193" width="12.7109375" style="140" customWidth="1"/>
    <col min="8194" max="8194" width="16.140625" style="140" customWidth="1"/>
    <col min="8195" max="8195" width="15.42578125" style="140" customWidth="1"/>
    <col min="8196" max="8196" width="16.5703125" style="140" customWidth="1"/>
    <col min="8197" max="8197" width="15.28515625" style="140" customWidth="1"/>
    <col min="8198" max="8198" width="16.5703125" style="140" customWidth="1"/>
    <col min="8199" max="8199" width="16.140625" style="140" customWidth="1"/>
    <col min="8200" max="8200" width="16.42578125" style="140" customWidth="1"/>
    <col min="8201" max="8201" width="16.5703125" style="140" customWidth="1"/>
    <col min="8202" max="8202" width="16.85546875" style="140" customWidth="1"/>
    <col min="8203" max="8205" width="16.7109375" style="140" customWidth="1"/>
    <col min="8206" max="8446" width="9.140625" style="140"/>
    <col min="8447" max="8447" width="44.85546875" style="140" customWidth="1"/>
    <col min="8448" max="8448" width="13.5703125" style="140" customWidth="1"/>
    <col min="8449" max="8449" width="12.7109375" style="140" customWidth="1"/>
    <col min="8450" max="8450" width="16.140625" style="140" customWidth="1"/>
    <col min="8451" max="8451" width="15.42578125" style="140" customWidth="1"/>
    <col min="8452" max="8452" width="16.5703125" style="140" customWidth="1"/>
    <col min="8453" max="8453" width="15.28515625" style="140" customWidth="1"/>
    <col min="8454" max="8454" width="16.5703125" style="140" customWidth="1"/>
    <col min="8455" max="8455" width="16.140625" style="140" customWidth="1"/>
    <col min="8456" max="8456" width="16.42578125" style="140" customWidth="1"/>
    <col min="8457" max="8457" width="16.5703125" style="140" customWidth="1"/>
    <col min="8458" max="8458" width="16.85546875" style="140" customWidth="1"/>
    <col min="8459" max="8461" width="16.7109375" style="140" customWidth="1"/>
    <col min="8462" max="8702" width="9.140625" style="140"/>
    <col min="8703" max="8703" width="44.85546875" style="140" customWidth="1"/>
    <col min="8704" max="8704" width="13.5703125" style="140" customWidth="1"/>
    <col min="8705" max="8705" width="12.7109375" style="140" customWidth="1"/>
    <col min="8706" max="8706" width="16.140625" style="140" customWidth="1"/>
    <col min="8707" max="8707" width="15.42578125" style="140" customWidth="1"/>
    <col min="8708" max="8708" width="16.5703125" style="140" customWidth="1"/>
    <col min="8709" max="8709" width="15.28515625" style="140" customWidth="1"/>
    <col min="8710" max="8710" width="16.5703125" style="140" customWidth="1"/>
    <col min="8711" max="8711" width="16.140625" style="140" customWidth="1"/>
    <col min="8712" max="8712" width="16.42578125" style="140" customWidth="1"/>
    <col min="8713" max="8713" width="16.5703125" style="140" customWidth="1"/>
    <col min="8714" max="8714" width="16.85546875" style="140" customWidth="1"/>
    <col min="8715" max="8717" width="16.7109375" style="140" customWidth="1"/>
    <col min="8718" max="8958" width="9.140625" style="140"/>
    <col min="8959" max="8959" width="44.85546875" style="140" customWidth="1"/>
    <col min="8960" max="8960" width="13.5703125" style="140" customWidth="1"/>
    <col min="8961" max="8961" width="12.7109375" style="140" customWidth="1"/>
    <col min="8962" max="8962" width="16.140625" style="140" customWidth="1"/>
    <col min="8963" max="8963" width="15.42578125" style="140" customWidth="1"/>
    <col min="8964" max="8964" width="16.5703125" style="140" customWidth="1"/>
    <col min="8965" max="8965" width="15.28515625" style="140" customWidth="1"/>
    <col min="8966" max="8966" width="16.5703125" style="140" customWidth="1"/>
    <col min="8967" max="8967" width="16.140625" style="140" customWidth="1"/>
    <col min="8968" max="8968" width="16.42578125" style="140" customWidth="1"/>
    <col min="8969" max="8969" width="16.5703125" style="140" customWidth="1"/>
    <col min="8970" max="8970" width="16.85546875" style="140" customWidth="1"/>
    <col min="8971" max="8973" width="16.7109375" style="140" customWidth="1"/>
    <col min="8974" max="9214" width="9.140625" style="140"/>
    <col min="9215" max="9215" width="44.85546875" style="140" customWidth="1"/>
    <col min="9216" max="9216" width="13.5703125" style="140" customWidth="1"/>
    <col min="9217" max="9217" width="12.7109375" style="140" customWidth="1"/>
    <col min="9218" max="9218" width="16.140625" style="140" customWidth="1"/>
    <col min="9219" max="9219" width="15.42578125" style="140" customWidth="1"/>
    <col min="9220" max="9220" width="16.5703125" style="140" customWidth="1"/>
    <col min="9221" max="9221" width="15.28515625" style="140" customWidth="1"/>
    <col min="9222" max="9222" width="16.5703125" style="140" customWidth="1"/>
    <col min="9223" max="9223" width="16.140625" style="140" customWidth="1"/>
    <col min="9224" max="9224" width="16.42578125" style="140" customWidth="1"/>
    <col min="9225" max="9225" width="16.5703125" style="140" customWidth="1"/>
    <col min="9226" max="9226" width="16.85546875" style="140" customWidth="1"/>
    <col min="9227" max="9229" width="16.7109375" style="140" customWidth="1"/>
    <col min="9230" max="9470" width="9.140625" style="140"/>
    <col min="9471" max="9471" width="44.85546875" style="140" customWidth="1"/>
    <col min="9472" max="9472" width="13.5703125" style="140" customWidth="1"/>
    <col min="9473" max="9473" width="12.7109375" style="140" customWidth="1"/>
    <col min="9474" max="9474" width="16.140625" style="140" customWidth="1"/>
    <col min="9475" max="9475" width="15.42578125" style="140" customWidth="1"/>
    <col min="9476" max="9476" width="16.5703125" style="140" customWidth="1"/>
    <col min="9477" max="9477" width="15.28515625" style="140" customWidth="1"/>
    <col min="9478" max="9478" width="16.5703125" style="140" customWidth="1"/>
    <col min="9479" max="9479" width="16.140625" style="140" customWidth="1"/>
    <col min="9480" max="9480" width="16.42578125" style="140" customWidth="1"/>
    <col min="9481" max="9481" width="16.5703125" style="140" customWidth="1"/>
    <col min="9482" max="9482" width="16.85546875" style="140" customWidth="1"/>
    <col min="9483" max="9485" width="16.7109375" style="140" customWidth="1"/>
    <col min="9486" max="9726" width="9.140625" style="140"/>
    <col min="9727" max="9727" width="44.85546875" style="140" customWidth="1"/>
    <col min="9728" max="9728" width="13.5703125" style="140" customWidth="1"/>
    <col min="9729" max="9729" width="12.7109375" style="140" customWidth="1"/>
    <col min="9730" max="9730" width="16.140625" style="140" customWidth="1"/>
    <col min="9731" max="9731" width="15.42578125" style="140" customWidth="1"/>
    <col min="9732" max="9732" width="16.5703125" style="140" customWidth="1"/>
    <col min="9733" max="9733" width="15.28515625" style="140" customWidth="1"/>
    <col min="9734" max="9734" width="16.5703125" style="140" customWidth="1"/>
    <col min="9735" max="9735" width="16.140625" style="140" customWidth="1"/>
    <col min="9736" max="9736" width="16.42578125" style="140" customWidth="1"/>
    <col min="9737" max="9737" width="16.5703125" style="140" customWidth="1"/>
    <col min="9738" max="9738" width="16.85546875" style="140" customWidth="1"/>
    <col min="9739" max="9741" width="16.7109375" style="140" customWidth="1"/>
    <col min="9742" max="9982" width="9.140625" style="140"/>
    <col min="9983" max="9983" width="44.85546875" style="140" customWidth="1"/>
    <col min="9984" max="9984" width="13.5703125" style="140" customWidth="1"/>
    <col min="9985" max="9985" width="12.7109375" style="140" customWidth="1"/>
    <col min="9986" max="9986" width="16.140625" style="140" customWidth="1"/>
    <col min="9987" max="9987" width="15.42578125" style="140" customWidth="1"/>
    <col min="9988" max="9988" width="16.5703125" style="140" customWidth="1"/>
    <col min="9989" max="9989" width="15.28515625" style="140" customWidth="1"/>
    <col min="9990" max="9990" width="16.5703125" style="140" customWidth="1"/>
    <col min="9991" max="9991" width="16.140625" style="140" customWidth="1"/>
    <col min="9992" max="9992" width="16.42578125" style="140" customWidth="1"/>
    <col min="9993" max="9993" width="16.5703125" style="140" customWidth="1"/>
    <col min="9994" max="9994" width="16.85546875" style="140" customWidth="1"/>
    <col min="9995" max="9997" width="16.7109375" style="140" customWidth="1"/>
    <col min="9998" max="10238" width="9.140625" style="140"/>
    <col min="10239" max="10239" width="44.85546875" style="140" customWidth="1"/>
    <col min="10240" max="10240" width="13.5703125" style="140" customWidth="1"/>
    <col min="10241" max="10241" width="12.7109375" style="140" customWidth="1"/>
    <col min="10242" max="10242" width="16.140625" style="140" customWidth="1"/>
    <col min="10243" max="10243" width="15.42578125" style="140" customWidth="1"/>
    <col min="10244" max="10244" width="16.5703125" style="140" customWidth="1"/>
    <col min="10245" max="10245" width="15.28515625" style="140" customWidth="1"/>
    <col min="10246" max="10246" width="16.5703125" style="140" customWidth="1"/>
    <col min="10247" max="10247" width="16.140625" style="140" customWidth="1"/>
    <col min="10248" max="10248" width="16.42578125" style="140" customWidth="1"/>
    <col min="10249" max="10249" width="16.5703125" style="140" customWidth="1"/>
    <col min="10250" max="10250" width="16.85546875" style="140" customWidth="1"/>
    <col min="10251" max="10253" width="16.7109375" style="140" customWidth="1"/>
    <col min="10254" max="10494" width="9.140625" style="140"/>
    <col min="10495" max="10495" width="44.85546875" style="140" customWidth="1"/>
    <col min="10496" max="10496" width="13.5703125" style="140" customWidth="1"/>
    <col min="10497" max="10497" width="12.7109375" style="140" customWidth="1"/>
    <col min="10498" max="10498" width="16.140625" style="140" customWidth="1"/>
    <col min="10499" max="10499" width="15.42578125" style="140" customWidth="1"/>
    <col min="10500" max="10500" width="16.5703125" style="140" customWidth="1"/>
    <col min="10501" max="10501" width="15.28515625" style="140" customWidth="1"/>
    <col min="10502" max="10502" width="16.5703125" style="140" customWidth="1"/>
    <col min="10503" max="10503" width="16.140625" style="140" customWidth="1"/>
    <col min="10504" max="10504" width="16.42578125" style="140" customWidth="1"/>
    <col min="10505" max="10505" width="16.5703125" style="140" customWidth="1"/>
    <col min="10506" max="10506" width="16.85546875" style="140" customWidth="1"/>
    <col min="10507" max="10509" width="16.7109375" style="140" customWidth="1"/>
    <col min="10510" max="10750" width="9.140625" style="140"/>
    <col min="10751" max="10751" width="44.85546875" style="140" customWidth="1"/>
    <col min="10752" max="10752" width="13.5703125" style="140" customWidth="1"/>
    <col min="10753" max="10753" width="12.7109375" style="140" customWidth="1"/>
    <col min="10754" max="10754" width="16.140625" style="140" customWidth="1"/>
    <col min="10755" max="10755" width="15.42578125" style="140" customWidth="1"/>
    <col min="10756" max="10756" width="16.5703125" style="140" customWidth="1"/>
    <col min="10757" max="10757" width="15.28515625" style="140" customWidth="1"/>
    <col min="10758" max="10758" width="16.5703125" style="140" customWidth="1"/>
    <col min="10759" max="10759" width="16.140625" style="140" customWidth="1"/>
    <col min="10760" max="10760" width="16.42578125" style="140" customWidth="1"/>
    <col min="10761" max="10761" width="16.5703125" style="140" customWidth="1"/>
    <col min="10762" max="10762" width="16.85546875" style="140" customWidth="1"/>
    <col min="10763" max="10765" width="16.7109375" style="140" customWidth="1"/>
    <col min="10766" max="11006" width="9.140625" style="140"/>
    <col min="11007" max="11007" width="44.85546875" style="140" customWidth="1"/>
    <col min="11008" max="11008" width="13.5703125" style="140" customWidth="1"/>
    <col min="11009" max="11009" width="12.7109375" style="140" customWidth="1"/>
    <col min="11010" max="11010" width="16.140625" style="140" customWidth="1"/>
    <col min="11011" max="11011" width="15.42578125" style="140" customWidth="1"/>
    <col min="11012" max="11012" width="16.5703125" style="140" customWidth="1"/>
    <col min="11013" max="11013" width="15.28515625" style="140" customWidth="1"/>
    <col min="11014" max="11014" width="16.5703125" style="140" customWidth="1"/>
    <col min="11015" max="11015" width="16.140625" style="140" customWidth="1"/>
    <col min="11016" max="11016" width="16.42578125" style="140" customWidth="1"/>
    <col min="11017" max="11017" width="16.5703125" style="140" customWidth="1"/>
    <col min="11018" max="11018" width="16.85546875" style="140" customWidth="1"/>
    <col min="11019" max="11021" width="16.7109375" style="140" customWidth="1"/>
    <col min="11022" max="11262" width="9.140625" style="140"/>
    <col min="11263" max="11263" width="44.85546875" style="140" customWidth="1"/>
    <col min="11264" max="11264" width="13.5703125" style="140" customWidth="1"/>
    <col min="11265" max="11265" width="12.7109375" style="140" customWidth="1"/>
    <col min="11266" max="11266" width="16.140625" style="140" customWidth="1"/>
    <col min="11267" max="11267" width="15.42578125" style="140" customWidth="1"/>
    <col min="11268" max="11268" width="16.5703125" style="140" customWidth="1"/>
    <col min="11269" max="11269" width="15.28515625" style="140" customWidth="1"/>
    <col min="11270" max="11270" width="16.5703125" style="140" customWidth="1"/>
    <col min="11271" max="11271" width="16.140625" style="140" customWidth="1"/>
    <col min="11272" max="11272" width="16.42578125" style="140" customWidth="1"/>
    <col min="11273" max="11273" width="16.5703125" style="140" customWidth="1"/>
    <col min="11274" max="11274" width="16.85546875" style="140" customWidth="1"/>
    <col min="11275" max="11277" width="16.7109375" style="140" customWidth="1"/>
    <col min="11278" max="11518" width="9.140625" style="140"/>
    <col min="11519" max="11519" width="44.85546875" style="140" customWidth="1"/>
    <col min="11520" max="11520" width="13.5703125" style="140" customWidth="1"/>
    <col min="11521" max="11521" width="12.7109375" style="140" customWidth="1"/>
    <col min="11522" max="11522" width="16.140625" style="140" customWidth="1"/>
    <col min="11523" max="11523" width="15.42578125" style="140" customWidth="1"/>
    <col min="11524" max="11524" width="16.5703125" style="140" customWidth="1"/>
    <col min="11525" max="11525" width="15.28515625" style="140" customWidth="1"/>
    <col min="11526" max="11526" width="16.5703125" style="140" customWidth="1"/>
    <col min="11527" max="11527" width="16.140625" style="140" customWidth="1"/>
    <col min="11528" max="11528" width="16.42578125" style="140" customWidth="1"/>
    <col min="11529" max="11529" width="16.5703125" style="140" customWidth="1"/>
    <col min="11530" max="11530" width="16.85546875" style="140" customWidth="1"/>
    <col min="11531" max="11533" width="16.7109375" style="140" customWidth="1"/>
    <col min="11534" max="11774" width="9.140625" style="140"/>
    <col min="11775" max="11775" width="44.85546875" style="140" customWidth="1"/>
    <col min="11776" max="11776" width="13.5703125" style="140" customWidth="1"/>
    <col min="11777" max="11777" width="12.7109375" style="140" customWidth="1"/>
    <col min="11778" max="11778" width="16.140625" style="140" customWidth="1"/>
    <col min="11779" max="11779" width="15.42578125" style="140" customWidth="1"/>
    <col min="11780" max="11780" width="16.5703125" style="140" customWidth="1"/>
    <col min="11781" max="11781" width="15.28515625" style="140" customWidth="1"/>
    <col min="11782" max="11782" width="16.5703125" style="140" customWidth="1"/>
    <col min="11783" max="11783" width="16.140625" style="140" customWidth="1"/>
    <col min="11784" max="11784" width="16.42578125" style="140" customWidth="1"/>
    <col min="11785" max="11785" width="16.5703125" style="140" customWidth="1"/>
    <col min="11786" max="11786" width="16.85546875" style="140" customWidth="1"/>
    <col min="11787" max="11789" width="16.7109375" style="140" customWidth="1"/>
    <col min="11790" max="12030" width="9.140625" style="140"/>
    <col min="12031" max="12031" width="44.85546875" style="140" customWidth="1"/>
    <col min="12032" max="12032" width="13.5703125" style="140" customWidth="1"/>
    <col min="12033" max="12033" width="12.7109375" style="140" customWidth="1"/>
    <col min="12034" max="12034" width="16.140625" style="140" customWidth="1"/>
    <col min="12035" max="12035" width="15.42578125" style="140" customWidth="1"/>
    <col min="12036" max="12036" width="16.5703125" style="140" customWidth="1"/>
    <col min="12037" max="12037" width="15.28515625" style="140" customWidth="1"/>
    <col min="12038" max="12038" width="16.5703125" style="140" customWidth="1"/>
    <col min="12039" max="12039" width="16.140625" style="140" customWidth="1"/>
    <col min="12040" max="12040" width="16.42578125" style="140" customWidth="1"/>
    <col min="12041" max="12041" width="16.5703125" style="140" customWidth="1"/>
    <col min="12042" max="12042" width="16.85546875" style="140" customWidth="1"/>
    <col min="12043" max="12045" width="16.7109375" style="140" customWidth="1"/>
    <col min="12046" max="12286" width="9.140625" style="140"/>
    <col min="12287" max="12287" width="44.85546875" style="140" customWidth="1"/>
    <col min="12288" max="12288" width="13.5703125" style="140" customWidth="1"/>
    <col min="12289" max="12289" width="12.7109375" style="140" customWidth="1"/>
    <col min="12290" max="12290" width="16.140625" style="140" customWidth="1"/>
    <col min="12291" max="12291" width="15.42578125" style="140" customWidth="1"/>
    <col min="12292" max="12292" width="16.5703125" style="140" customWidth="1"/>
    <col min="12293" max="12293" width="15.28515625" style="140" customWidth="1"/>
    <col min="12294" max="12294" width="16.5703125" style="140" customWidth="1"/>
    <col min="12295" max="12295" width="16.140625" style="140" customWidth="1"/>
    <col min="12296" max="12296" width="16.42578125" style="140" customWidth="1"/>
    <col min="12297" max="12297" width="16.5703125" style="140" customWidth="1"/>
    <col min="12298" max="12298" width="16.85546875" style="140" customWidth="1"/>
    <col min="12299" max="12301" width="16.7109375" style="140" customWidth="1"/>
    <col min="12302" max="12542" width="9.140625" style="140"/>
    <col min="12543" max="12543" width="44.85546875" style="140" customWidth="1"/>
    <col min="12544" max="12544" width="13.5703125" style="140" customWidth="1"/>
    <col min="12545" max="12545" width="12.7109375" style="140" customWidth="1"/>
    <col min="12546" max="12546" width="16.140625" style="140" customWidth="1"/>
    <col min="12547" max="12547" width="15.42578125" style="140" customWidth="1"/>
    <col min="12548" max="12548" width="16.5703125" style="140" customWidth="1"/>
    <col min="12549" max="12549" width="15.28515625" style="140" customWidth="1"/>
    <col min="12550" max="12550" width="16.5703125" style="140" customWidth="1"/>
    <col min="12551" max="12551" width="16.140625" style="140" customWidth="1"/>
    <col min="12552" max="12552" width="16.42578125" style="140" customWidth="1"/>
    <col min="12553" max="12553" width="16.5703125" style="140" customWidth="1"/>
    <col min="12554" max="12554" width="16.85546875" style="140" customWidth="1"/>
    <col min="12555" max="12557" width="16.7109375" style="140" customWidth="1"/>
    <col min="12558" max="12798" width="9.140625" style="140"/>
    <col min="12799" max="12799" width="44.85546875" style="140" customWidth="1"/>
    <col min="12800" max="12800" width="13.5703125" style="140" customWidth="1"/>
    <col min="12801" max="12801" width="12.7109375" style="140" customWidth="1"/>
    <col min="12802" max="12802" width="16.140625" style="140" customWidth="1"/>
    <col min="12803" max="12803" width="15.42578125" style="140" customWidth="1"/>
    <col min="12804" max="12804" width="16.5703125" style="140" customWidth="1"/>
    <col min="12805" max="12805" width="15.28515625" style="140" customWidth="1"/>
    <col min="12806" max="12806" width="16.5703125" style="140" customWidth="1"/>
    <col min="12807" max="12807" width="16.140625" style="140" customWidth="1"/>
    <col min="12808" max="12808" width="16.42578125" style="140" customWidth="1"/>
    <col min="12809" max="12809" width="16.5703125" style="140" customWidth="1"/>
    <col min="12810" max="12810" width="16.85546875" style="140" customWidth="1"/>
    <col min="12811" max="12813" width="16.7109375" style="140" customWidth="1"/>
    <col min="12814" max="13054" width="9.140625" style="140"/>
    <col min="13055" max="13055" width="44.85546875" style="140" customWidth="1"/>
    <col min="13056" max="13056" width="13.5703125" style="140" customWidth="1"/>
    <col min="13057" max="13057" width="12.7109375" style="140" customWidth="1"/>
    <col min="13058" max="13058" width="16.140625" style="140" customWidth="1"/>
    <col min="13059" max="13059" width="15.42578125" style="140" customWidth="1"/>
    <col min="13060" max="13060" width="16.5703125" style="140" customWidth="1"/>
    <col min="13061" max="13061" width="15.28515625" style="140" customWidth="1"/>
    <col min="13062" max="13062" width="16.5703125" style="140" customWidth="1"/>
    <col min="13063" max="13063" width="16.140625" style="140" customWidth="1"/>
    <col min="13064" max="13064" width="16.42578125" style="140" customWidth="1"/>
    <col min="13065" max="13065" width="16.5703125" style="140" customWidth="1"/>
    <col min="13066" max="13066" width="16.85546875" style="140" customWidth="1"/>
    <col min="13067" max="13069" width="16.7109375" style="140" customWidth="1"/>
    <col min="13070" max="13310" width="9.140625" style="140"/>
    <col min="13311" max="13311" width="44.85546875" style="140" customWidth="1"/>
    <col min="13312" max="13312" width="13.5703125" style="140" customWidth="1"/>
    <col min="13313" max="13313" width="12.7109375" style="140" customWidth="1"/>
    <col min="13314" max="13314" width="16.140625" style="140" customWidth="1"/>
    <col min="13315" max="13315" width="15.42578125" style="140" customWidth="1"/>
    <col min="13316" max="13316" width="16.5703125" style="140" customWidth="1"/>
    <col min="13317" max="13317" width="15.28515625" style="140" customWidth="1"/>
    <col min="13318" max="13318" width="16.5703125" style="140" customWidth="1"/>
    <col min="13319" max="13319" width="16.140625" style="140" customWidth="1"/>
    <col min="13320" max="13320" width="16.42578125" style="140" customWidth="1"/>
    <col min="13321" max="13321" width="16.5703125" style="140" customWidth="1"/>
    <col min="13322" max="13322" width="16.85546875" style="140" customWidth="1"/>
    <col min="13323" max="13325" width="16.7109375" style="140" customWidth="1"/>
    <col min="13326" max="13566" width="9.140625" style="140"/>
    <col min="13567" max="13567" width="44.85546875" style="140" customWidth="1"/>
    <col min="13568" max="13568" width="13.5703125" style="140" customWidth="1"/>
    <col min="13569" max="13569" width="12.7109375" style="140" customWidth="1"/>
    <col min="13570" max="13570" width="16.140625" style="140" customWidth="1"/>
    <col min="13571" max="13571" width="15.42578125" style="140" customWidth="1"/>
    <col min="13572" max="13572" width="16.5703125" style="140" customWidth="1"/>
    <col min="13573" max="13573" width="15.28515625" style="140" customWidth="1"/>
    <col min="13574" max="13574" width="16.5703125" style="140" customWidth="1"/>
    <col min="13575" max="13575" width="16.140625" style="140" customWidth="1"/>
    <col min="13576" max="13576" width="16.42578125" style="140" customWidth="1"/>
    <col min="13577" max="13577" width="16.5703125" style="140" customWidth="1"/>
    <col min="13578" max="13578" width="16.85546875" style="140" customWidth="1"/>
    <col min="13579" max="13581" width="16.7109375" style="140" customWidth="1"/>
    <col min="13582" max="13822" width="9.140625" style="140"/>
    <col min="13823" max="13823" width="44.85546875" style="140" customWidth="1"/>
    <col min="13824" max="13824" width="13.5703125" style="140" customWidth="1"/>
    <col min="13825" max="13825" width="12.7109375" style="140" customWidth="1"/>
    <col min="13826" max="13826" width="16.140625" style="140" customWidth="1"/>
    <col min="13827" max="13827" width="15.42578125" style="140" customWidth="1"/>
    <col min="13828" max="13828" width="16.5703125" style="140" customWidth="1"/>
    <col min="13829" max="13829" width="15.28515625" style="140" customWidth="1"/>
    <col min="13830" max="13830" width="16.5703125" style="140" customWidth="1"/>
    <col min="13831" max="13831" width="16.140625" style="140" customWidth="1"/>
    <col min="13832" max="13832" width="16.42578125" style="140" customWidth="1"/>
    <col min="13833" max="13833" width="16.5703125" style="140" customWidth="1"/>
    <col min="13834" max="13834" width="16.85546875" style="140" customWidth="1"/>
    <col min="13835" max="13837" width="16.7109375" style="140" customWidth="1"/>
    <col min="13838" max="14078" width="9.140625" style="140"/>
    <col min="14079" max="14079" width="44.85546875" style="140" customWidth="1"/>
    <col min="14080" max="14080" width="13.5703125" style="140" customWidth="1"/>
    <col min="14081" max="14081" width="12.7109375" style="140" customWidth="1"/>
    <col min="14082" max="14082" width="16.140625" style="140" customWidth="1"/>
    <col min="14083" max="14083" width="15.42578125" style="140" customWidth="1"/>
    <col min="14084" max="14084" width="16.5703125" style="140" customWidth="1"/>
    <col min="14085" max="14085" width="15.28515625" style="140" customWidth="1"/>
    <col min="14086" max="14086" width="16.5703125" style="140" customWidth="1"/>
    <col min="14087" max="14087" width="16.140625" style="140" customWidth="1"/>
    <col min="14088" max="14088" width="16.42578125" style="140" customWidth="1"/>
    <col min="14089" max="14089" width="16.5703125" style="140" customWidth="1"/>
    <col min="14090" max="14090" width="16.85546875" style="140" customWidth="1"/>
    <col min="14091" max="14093" width="16.7109375" style="140" customWidth="1"/>
    <col min="14094" max="14334" width="9.140625" style="140"/>
    <col min="14335" max="14335" width="44.85546875" style="140" customWidth="1"/>
    <col min="14336" max="14336" width="13.5703125" style="140" customWidth="1"/>
    <col min="14337" max="14337" width="12.7109375" style="140" customWidth="1"/>
    <col min="14338" max="14338" width="16.140625" style="140" customWidth="1"/>
    <col min="14339" max="14339" width="15.42578125" style="140" customWidth="1"/>
    <col min="14340" max="14340" width="16.5703125" style="140" customWidth="1"/>
    <col min="14341" max="14341" width="15.28515625" style="140" customWidth="1"/>
    <col min="14342" max="14342" width="16.5703125" style="140" customWidth="1"/>
    <col min="14343" max="14343" width="16.140625" style="140" customWidth="1"/>
    <col min="14344" max="14344" width="16.42578125" style="140" customWidth="1"/>
    <col min="14345" max="14345" width="16.5703125" style="140" customWidth="1"/>
    <col min="14346" max="14346" width="16.85546875" style="140" customWidth="1"/>
    <col min="14347" max="14349" width="16.7109375" style="140" customWidth="1"/>
    <col min="14350" max="14590" width="9.140625" style="140"/>
    <col min="14591" max="14591" width="44.85546875" style="140" customWidth="1"/>
    <col min="14592" max="14592" width="13.5703125" style="140" customWidth="1"/>
    <col min="14593" max="14593" width="12.7109375" style="140" customWidth="1"/>
    <col min="14594" max="14594" width="16.140625" style="140" customWidth="1"/>
    <col min="14595" max="14595" width="15.42578125" style="140" customWidth="1"/>
    <col min="14596" max="14596" width="16.5703125" style="140" customWidth="1"/>
    <col min="14597" max="14597" width="15.28515625" style="140" customWidth="1"/>
    <col min="14598" max="14598" width="16.5703125" style="140" customWidth="1"/>
    <col min="14599" max="14599" width="16.140625" style="140" customWidth="1"/>
    <col min="14600" max="14600" width="16.42578125" style="140" customWidth="1"/>
    <col min="14601" max="14601" width="16.5703125" style="140" customWidth="1"/>
    <col min="14602" max="14602" width="16.85546875" style="140" customWidth="1"/>
    <col min="14603" max="14605" width="16.7109375" style="140" customWidth="1"/>
    <col min="14606" max="14846" width="9.140625" style="140"/>
    <col min="14847" max="14847" width="44.85546875" style="140" customWidth="1"/>
    <col min="14848" max="14848" width="13.5703125" style="140" customWidth="1"/>
    <col min="14849" max="14849" width="12.7109375" style="140" customWidth="1"/>
    <col min="14850" max="14850" width="16.140625" style="140" customWidth="1"/>
    <col min="14851" max="14851" width="15.42578125" style="140" customWidth="1"/>
    <col min="14852" max="14852" width="16.5703125" style="140" customWidth="1"/>
    <col min="14853" max="14853" width="15.28515625" style="140" customWidth="1"/>
    <col min="14854" max="14854" width="16.5703125" style="140" customWidth="1"/>
    <col min="14855" max="14855" width="16.140625" style="140" customWidth="1"/>
    <col min="14856" max="14856" width="16.42578125" style="140" customWidth="1"/>
    <col min="14857" max="14857" width="16.5703125" style="140" customWidth="1"/>
    <col min="14858" max="14858" width="16.85546875" style="140" customWidth="1"/>
    <col min="14859" max="14861" width="16.7109375" style="140" customWidth="1"/>
    <col min="14862" max="15102" width="9.140625" style="140"/>
    <col min="15103" max="15103" width="44.85546875" style="140" customWidth="1"/>
    <col min="15104" max="15104" width="13.5703125" style="140" customWidth="1"/>
    <col min="15105" max="15105" width="12.7109375" style="140" customWidth="1"/>
    <col min="15106" max="15106" width="16.140625" style="140" customWidth="1"/>
    <col min="15107" max="15107" width="15.42578125" style="140" customWidth="1"/>
    <col min="15108" max="15108" width="16.5703125" style="140" customWidth="1"/>
    <col min="15109" max="15109" width="15.28515625" style="140" customWidth="1"/>
    <col min="15110" max="15110" width="16.5703125" style="140" customWidth="1"/>
    <col min="15111" max="15111" width="16.140625" style="140" customWidth="1"/>
    <col min="15112" max="15112" width="16.42578125" style="140" customWidth="1"/>
    <col min="15113" max="15113" width="16.5703125" style="140" customWidth="1"/>
    <col min="15114" max="15114" width="16.85546875" style="140" customWidth="1"/>
    <col min="15115" max="15117" width="16.7109375" style="140" customWidth="1"/>
    <col min="15118" max="15358" width="9.140625" style="140"/>
    <col min="15359" max="15359" width="44.85546875" style="140" customWidth="1"/>
    <col min="15360" max="15360" width="13.5703125" style="140" customWidth="1"/>
    <col min="15361" max="15361" width="12.7109375" style="140" customWidth="1"/>
    <col min="15362" max="15362" width="16.140625" style="140" customWidth="1"/>
    <col min="15363" max="15363" width="15.42578125" style="140" customWidth="1"/>
    <col min="15364" max="15364" width="16.5703125" style="140" customWidth="1"/>
    <col min="15365" max="15365" width="15.28515625" style="140" customWidth="1"/>
    <col min="15366" max="15366" width="16.5703125" style="140" customWidth="1"/>
    <col min="15367" max="15367" width="16.140625" style="140" customWidth="1"/>
    <col min="15368" max="15368" width="16.42578125" style="140" customWidth="1"/>
    <col min="15369" max="15369" width="16.5703125" style="140" customWidth="1"/>
    <col min="15370" max="15370" width="16.85546875" style="140" customWidth="1"/>
    <col min="15371" max="15373" width="16.7109375" style="140" customWidth="1"/>
    <col min="15374" max="15614" width="9.140625" style="140"/>
    <col min="15615" max="15615" width="44.85546875" style="140" customWidth="1"/>
    <col min="15616" max="15616" width="13.5703125" style="140" customWidth="1"/>
    <col min="15617" max="15617" width="12.7109375" style="140" customWidth="1"/>
    <col min="15618" max="15618" width="16.140625" style="140" customWidth="1"/>
    <col min="15619" max="15619" width="15.42578125" style="140" customWidth="1"/>
    <col min="15620" max="15620" width="16.5703125" style="140" customWidth="1"/>
    <col min="15621" max="15621" width="15.28515625" style="140" customWidth="1"/>
    <col min="15622" max="15622" width="16.5703125" style="140" customWidth="1"/>
    <col min="15623" max="15623" width="16.140625" style="140" customWidth="1"/>
    <col min="15624" max="15624" width="16.42578125" style="140" customWidth="1"/>
    <col min="15625" max="15625" width="16.5703125" style="140" customWidth="1"/>
    <col min="15626" max="15626" width="16.85546875" style="140" customWidth="1"/>
    <col min="15627" max="15629" width="16.7109375" style="140" customWidth="1"/>
    <col min="15630" max="15870" width="9.140625" style="140"/>
    <col min="15871" max="15871" width="44.85546875" style="140" customWidth="1"/>
    <col min="15872" max="15872" width="13.5703125" style="140" customWidth="1"/>
    <col min="15873" max="15873" width="12.7109375" style="140" customWidth="1"/>
    <col min="15874" max="15874" width="16.140625" style="140" customWidth="1"/>
    <col min="15875" max="15875" width="15.42578125" style="140" customWidth="1"/>
    <col min="15876" max="15876" width="16.5703125" style="140" customWidth="1"/>
    <col min="15877" max="15877" width="15.28515625" style="140" customWidth="1"/>
    <col min="15878" max="15878" width="16.5703125" style="140" customWidth="1"/>
    <col min="15879" max="15879" width="16.140625" style="140" customWidth="1"/>
    <col min="15880" max="15880" width="16.42578125" style="140" customWidth="1"/>
    <col min="15881" max="15881" width="16.5703125" style="140" customWidth="1"/>
    <col min="15882" max="15882" width="16.85546875" style="140" customWidth="1"/>
    <col min="15883" max="15885" width="16.7109375" style="140" customWidth="1"/>
    <col min="15886" max="16126" width="9.140625" style="140"/>
    <col min="16127" max="16127" width="44.85546875" style="140" customWidth="1"/>
    <col min="16128" max="16128" width="13.5703125" style="140" customWidth="1"/>
    <col min="16129" max="16129" width="12.7109375" style="140" customWidth="1"/>
    <col min="16130" max="16130" width="16.140625" style="140" customWidth="1"/>
    <col min="16131" max="16131" width="15.42578125" style="140" customWidth="1"/>
    <col min="16132" max="16132" width="16.5703125" style="140" customWidth="1"/>
    <col min="16133" max="16133" width="15.28515625" style="140" customWidth="1"/>
    <col min="16134" max="16134" width="16.5703125" style="140" customWidth="1"/>
    <col min="16135" max="16135" width="16.140625" style="140" customWidth="1"/>
    <col min="16136" max="16136" width="16.42578125" style="140" customWidth="1"/>
    <col min="16137" max="16137" width="16.5703125" style="140" customWidth="1"/>
    <col min="16138" max="16138" width="16.85546875" style="140" customWidth="1"/>
    <col min="16139" max="16141" width="16.7109375" style="140" customWidth="1"/>
    <col min="16142" max="16384" width="9.140625" style="140"/>
  </cols>
  <sheetData>
    <row r="1" spans="1:13">
      <c r="A1" s="289" t="s">
        <v>123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</row>
    <row r="2" spans="1:13">
      <c r="A2" s="289" t="s">
        <v>225</v>
      </c>
      <c r="B2" s="289"/>
      <c r="C2" s="289"/>
      <c r="D2" s="289"/>
      <c r="E2" s="289"/>
      <c r="F2" s="289"/>
      <c r="G2" s="289"/>
      <c r="H2" s="289"/>
      <c r="I2" s="289"/>
      <c r="J2" s="289"/>
      <c r="K2" s="289"/>
      <c r="L2" s="289"/>
      <c r="M2" s="289"/>
    </row>
    <row r="3" spans="1:13">
      <c r="A3" s="290" t="s">
        <v>239</v>
      </c>
      <c r="B3" s="290"/>
      <c r="C3" s="290"/>
      <c r="D3" s="290"/>
      <c r="E3" s="290"/>
      <c r="F3" s="290"/>
      <c r="G3" s="290"/>
      <c r="H3" s="290"/>
      <c r="I3" s="290"/>
      <c r="J3" s="290"/>
      <c r="K3" s="290"/>
      <c r="L3" s="290"/>
      <c r="M3" s="290"/>
    </row>
    <row r="4" spans="1:13" ht="20.100000000000001" customHeight="1">
      <c r="A4" s="291" t="s">
        <v>124</v>
      </c>
      <c r="B4" s="291"/>
      <c r="C4" s="291"/>
      <c r="D4" s="291"/>
      <c r="E4" s="291"/>
      <c r="F4" s="291"/>
      <c r="G4" s="291"/>
      <c r="H4" s="291"/>
      <c r="I4" s="291"/>
      <c r="J4" s="291"/>
      <c r="K4" s="291"/>
      <c r="L4" s="291"/>
      <c r="M4" s="291"/>
    </row>
    <row r="5" spans="1:13" ht="21.95" customHeight="1">
      <c r="A5" s="292" t="s">
        <v>125</v>
      </c>
      <c r="B5" s="292"/>
      <c r="C5" s="292"/>
      <c r="D5" s="292"/>
      <c r="E5" s="292"/>
      <c r="F5" s="292"/>
      <c r="G5" s="292"/>
      <c r="H5" s="292"/>
      <c r="I5" s="292"/>
      <c r="J5" s="292"/>
      <c r="K5" s="292"/>
      <c r="L5" s="292"/>
      <c r="M5" s="292"/>
    </row>
    <row r="6" spans="1:13" ht="9" customHeight="1">
      <c r="A6" s="145"/>
      <c r="B6" s="145"/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</row>
    <row r="7" spans="1:13" ht="18.75" hidden="1" customHeight="1">
      <c r="A7" s="146"/>
      <c r="B7" s="146"/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</row>
    <row r="8" spans="1:13" s="141" customFormat="1" ht="49.5" customHeight="1">
      <c r="A8" s="294" t="s">
        <v>126</v>
      </c>
      <c r="B8" s="294"/>
      <c r="C8" s="294"/>
      <c r="D8" s="293" t="s">
        <v>130</v>
      </c>
      <c r="E8" s="293"/>
      <c r="F8" s="295" t="s">
        <v>131</v>
      </c>
      <c r="G8" s="296"/>
      <c r="H8" s="293" t="s">
        <v>94</v>
      </c>
      <c r="I8" s="293"/>
      <c r="J8" s="293" t="s">
        <v>132</v>
      </c>
      <c r="K8" s="293"/>
      <c r="L8" s="293" t="s">
        <v>127</v>
      </c>
      <c r="M8" s="293"/>
    </row>
    <row r="9" spans="1:13" s="141" customFormat="1" ht="18" customHeight="1">
      <c r="A9" s="294">
        <v>1</v>
      </c>
      <c r="B9" s="294"/>
      <c r="C9" s="294"/>
      <c r="D9" s="293">
        <v>2</v>
      </c>
      <c r="E9" s="293"/>
      <c r="F9" s="295">
        <v>3</v>
      </c>
      <c r="G9" s="296"/>
      <c r="H9" s="293">
        <v>4</v>
      </c>
      <c r="I9" s="293"/>
      <c r="J9" s="293">
        <v>6</v>
      </c>
      <c r="K9" s="293"/>
      <c r="L9" s="293">
        <v>7</v>
      </c>
      <c r="M9" s="293"/>
    </row>
    <row r="10" spans="1:13" s="141" customFormat="1" ht="23.25" customHeight="1">
      <c r="A10" s="280" t="s">
        <v>128</v>
      </c>
      <c r="B10" s="281"/>
      <c r="C10" s="282"/>
      <c r="D10" s="278">
        <f>SUM(D11:E16)</f>
        <v>57599.281000000003</v>
      </c>
      <c r="E10" s="279"/>
      <c r="F10" s="278">
        <f>SUM(F11:G16)</f>
        <v>75438.2</v>
      </c>
      <c r="G10" s="279"/>
      <c r="H10" s="278">
        <f t="shared" ref="H10" si="0">H11+H12+H13+H14+H15+H16</f>
        <v>79131.7</v>
      </c>
      <c r="I10" s="279"/>
      <c r="J10" s="278">
        <f>J11+J12+J13+J14+J15+J16</f>
        <v>639.38747859425007</v>
      </c>
      <c r="K10" s="279"/>
      <c r="L10" s="278">
        <f t="shared" ref="L10" si="1">L11+L12+L13+L14+L15+L16</f>
        <v>815.65242952983931</v>
      </c>
      <c r="M10" s="279"/>
    </row>
    <row r="11" spans="1:13" s="141" customFormat="1" ht="21.75" customHeight="1">
      <c r="A11" s="269" t="s">
        <v>133</v>
      </c>
      <c r="B11" s="270"/>
      <c r="C11" s="271"/>
      <c r="D11" s="283">
        <f>2074081/1000</f>
        <v>2074.0810000000001</v>
      </c>
      <c r="E11" s="287"/>
      <c r="F11" s="283">
        <v>2776.9</v>
      </c>
      <c r="G11" s="287"/>
      <c r="H11" s="283">
        <v>3028.9</v>
      </c>
      <c r="I11" s="287"/>
      <c r="J11" s="283">
        <f>H11/F11*100</f>
        <v>109.07486765817997</v>
      </c>
      <c r="K11" s="288"/>
      <c r="L11" s="283">
        <f>H11/D11*100</f>
        <v>146.03576234486502</v>
      </c>
      <c r="M11" s="284"/>
    </row>
    <row r="12" spans="1:13" s="141" customFormat="1" ht="46.5" customHeight="1">
      <c r="A12" s="269" t="s">
        <v>141</v>
      </c>
      <c r="B12" s="270"/>
      <c r="C12" s="271"/>
      <c r="D12" s="283">
        <v>3243.5</v>
      </c>
      <c r="E12" s="287"/>
      <c r="F12" s="283">
        <v>2544.4</v>
      </c>
      <c r="G12" s="287"/>
      <c r="H12" s="283">
        <v>2878.4</v>
      </c>
      <c r="I12" s="287"/>
      <c r="J12" s="283">
        <f t="shared" ref="J12:J16" si="2">H12/F12*100</f>
        <v>113.12686684483573</v>
      </c>
      <c r="K12" s="288"/>
      <c r="L12" s="283">
        <f t="shared" ref="L12:L16" si="3">H12/D12*100</f>
        <v>88.743641128410673</v>
      </c>
      <c r="M12" s="284"/>
    </row>
    <row r="13" spans="1:13" s="141" customFormat="1" ht="18" customHeight="1">
      <c r="A13" s="269" t="s">
        <v>135</v>
      </c>
      <c r="B13" s="270"/>
      <c r="C13" s="271"/>
      <c r="D13" s="283">
        <f>1123.9+8358.6</f>
        <v>9482.5</v>
      </c>
      <c r="E13" s="287"/>
      <c r="F13" s="283">
        <v>15668.8</v>
      </c>
      <c r="G13" s="287"/>
      <c r="H13" s="283">
        <v>16375</v>
      </c>
      <c r="I13" s="287"/>
      <c r="J13" s="283">
        <f t="shared" si="2"/>
        <v>104.50704584907588</v>
      </c>
      <c r="K13" s="288"/>
      <c r="L13" s="283">
        <f t="shared" si="3"/>
        <v>172.68652781439494</v>
      </c>
      <c r="M13" s="284"/>
    </row>
    <row r="14" spans="1:13" s="141" customFormat="1" ht="17.25" customHeight="1">
      <c r="A14" s="269" t="s">
        <v>136</v>
      </c>
      <c r="B14" s="270"/>
      <c r="C14" s="271"/>
      <c r="D14" s="283">
        <f>1310.2+20722.7</f>
        <v>22032.9</v>
      </c>
      <c r="E14" s="287"/>
      <c r="F14" s="283">
        <v>29244.7</v>
      </c>
      <c r="G14" s="287"/>
      <c r="H14" s="283">
        <v>30638.3</v>
      </c>
      <c r="I14" s="287"/>
      <c r="J14" s="283">
        <f t="shared" si="2"/>
        <v>104.76530790194462</v>
      </c>
      <c r="K14" s="288"/>
      <c r="L14" s="283">
        <f t="shared" si="3"/>
        <v>139.05704650772253</v>
      </c>
      <c r="M14" s="284"/>
    </row>
    <row r="15" spans="1:13" s="141" customFormat="1" ht="21.75" customHeight="1">
      <c r="A15" s="269" t="s">
        <v>137</v>
      </c>
      <c r="B15" s="270"/>
      <c r="C15" s="271"/>
      <c r="D15" s="283">
        <f>250.9+11903.4</f>
        <v>12154.3</v>
      </c>
      <c r="E15" s="287"/>
      <c r="F15" s="283">
        <v>10032.6</v>
      </c>
      <c r="G15" s="287"/>
      <c r="H15" s="283">
        <v>10409.1</v>
      </c>
      <c r="I15" s="287"/>
      <c r="J15" s="283">
        <f t="shared" si="2"/>
        <v>103.75276598289575</v>
      </c>
      <c r="K15" s="288"/>
      <c r="L15" s="283">
        <f t="shared" si="3"/>
        <v>85.64129567313627</v>
      </c>
      <c r="M15" s="284"/>
    </row>
    <row r="16" spans="1:13" s="141" customFormat="1" ht="45" customHeight="1">
      <c r="A16" s="269" t="s">
        <v>142</v>
      </c>
      <c r="B16" s="270"/>
      <c r="C16" s="271"/>
      <c r="D16" s="283">
        <f>496+8116</f>
        <v>8612</v>
      </c>
      <c r="E16" s="287"/>
      <c r="F16" s="283">
        <v>15170.8</v>
      </c>
      <c r="G16" s="287"/>
      <c r="H16" s="283">
        <v>15802</v>
      </c>
      <c r="I16" s="287"/>
      <c r="J16" s="283">
        <f t="shared" si="2"/>
        <v>104.16062435731801</v>
      </c>
      <c r="K16" s="288"/>
      <c r="L16" s="283">
        <f t="shared" si="3"/>
        <v>183.48815606130978</v>
      </c>
      <c r="M16" s="284"/>
    </row>
    <row r="17" spans="1:14" s="141" customFormat="1" ht="49.5" customHeight="1">
      <c r="A17" s="280" t="s">
        <v>139</v>
      </c>
      <c r="B17" s="281"/>
      <c r="C17" s="282"/>
      <c r="D17" s="285">
        <f>D18+D19+D20+D21+D22+D23</f>
        <v>711.25</v>
      </c>
      <c r="E17" s="286"/>
      <c r="F17" s="285">
        <f t="shared" ref="F17" si="4">F18+F19+F20+F21+F22+F23</f>
        <v>754</v>
      </c>
      <c r="G17" s="286"/>
      <c r="H17" s="285">
        <f t="shared" ref="H17" si="5">H18+H19+H20+H21+H22+H23</f>
        <v>754</v>
      </c>
      <c r="I17" s="286"/>
      <c r="J17" s="285">
        <f t="shared" ref="J17" si="6">J18+J19+J20+J21+J22+J23</f>
        <v>600</v>
      </c>
      <c r="K17" s="286"/>
      <c r="L17" s="285">
        <f t="shared" ref="L17" si="7">L18+L19+L20+L21+L22+L23</f>
        <v>656.35235933386036</v>
      </c>
      <c r="M17" s="286"/>
    </row>
    <row r="18" spans="1:14" s="141" customFormat="1" ht="19.5" customHeight="1">
      <c r="A18" s="269" t="s">
        <v>133</v>
      </c>
      <c r="B18" s="270"/>
      <c r="C18" s="271"/>
      <c r="D18" s="276">
        <f>5</f>
        <v>5</v>
      </c>
      <c r="E18" s="277"/>
      <c r="F18" s="276">
        <f>6</f>
        <v>6</v>
      </c>
      <c r="G18" s="277"/>
      <c r="H18" s="276">
        <v>6</v>
      </c>
      <c r="I18" s="277"/>
      <c r="J18" s="274">
        <f>H18/F18*100</f>
        <v>100</v>
      </c>
      <c r="K18" s="275"/>
      <c r="L18" s="274">
        <f>H18/D18*100</f>
        <v>120</v>
      </c>
      <c r="M18" s="275"/>
      <c r="N18" s="229"/>
    </row>
    <row r="19" spans="1:14" s="141" customFormat="1" ht="20.100000000000001" customHeight="1">
      <c r="A19" s="269" t="s">
        <v>134</v>
      </c>
      <c r="B19" s="270"/>
      <c r="C19" s="271"/>
      <c r="D19" s="276">
        <f>15+3</f>
        <v>18</v>
      </c>
      <c r="E19" s="277"/>
      <c r="F19" s="276">
        <f>17+3</f>
        <v>20</v>
      </c>
      <c r="G19" s="277"/>
      <c r="H19" s="276">
        <v>20</v>
      </c>
      <c r="I19" s="277"/>
      <c r="J19" s="274">
        <f t="shared" ref="J19:J23" si="8">H19/F19*100</f>
        <v>100</v>
      </c>
      <c r="K19" s="275"/>
      <c r="L19" s="274">
        <f t="shared" ref="L19:L23" si="9">H19/D19*100</f>
        <v>111.11111111111111</v>
      </c>
      <c r="M19" s="275"/>
    </row>
    <row r="20" spans="1:14" s="141" customFormat="1" ht="20.100000000000001" customHeight="1">
      <c r="A20" s="269" t="s">
        <v>135</v>
      </c>
      <c r="B20" s="270"/>
      <c r="C20" s="271"/>
      <c r="D20" s="276">
        <f>92.75+16.25</f>
        <v>109</v>
      </c>
      <c r="E20" s="277"/>
      <c r="F20" s="276">
        <f>106.5+27.5</f>
        <v>134</v>
      </c>
      <c r="G20" s="277"/>
      <c r="H20" s="276">
        <f>106.5+27.5</f>
        <v>134</v>
      </c>
      <c r="I20" s="277"/>
      <c r="J20" s="274">
        <f t="shared" si="8"/>
        <v>100</v>
      </c>
      <c r="K20" s="275"/>
      <c r="L20" s="274">
        <f t="shared" si="9"/>
        <v>122.93577981651376</v>
      </c>
      <c r="M20" s="275"/>
    </row>
    <row r="21" spans="1:14" s="141" customFormat="1">
      <c r="A21" s="269" t="s">
        <v>136</v>
      </c>
      <c r="B21" s="270"/>
      <c r="C21" s="271"/>
      <c r="D21" s="274">
        <f>261+17</f>
        <v>278</v>
      </c>
      <c r="E21" s="275"/>
      <c r="F21" s="274">
        <f>265.75+33</f>
        <v>298.75</v>
      </c>
      <c r="G21" s="275"/>
      <c r="H21" s="274">
        <f>265.75+33</f>
        <v>298.75</v>
      </c>
      <c r="I21" s="275"/>
      <c r="J21" s="274">
        <f t="shared" si="8"/>
        <v>100</v>
      </c>
      <c r="K21" s="275"/>
      <c r="L21" s="274">
        <f t="shared" si="9"/>
        <v>107.46402877697842</v>
      </c>
      <c r="M21" s="275"/>
    </row>
    <row r="22" spans="1:14" s="141" customFormat="1" ht="20.100000000000001" customHeight="1">
      <c r="A22" s="269" t="s">
        <v>137</v>
      </c>
      <c r="B22" s="270"/>
      <c r="C22" s="271"/>
      <c r="D22" s="276">
        <v>164.5</v>
      </c>
      <c r="E22" s="277"/>
      <c r="F22" s="276">
        <f>161.25+9.5</f>
        <v>170.75</v>
      </c>
      <c r="G22" s="277"/>
      <c r="H22" s="276">
        <f>161.25+9.5</f>
        <v>170.75</v>
      </c>
      <c r="I22" s="277"/>
      <c r="J22" s="274">
        <f t="shared" si="8"/>
        <v>100</v>
      </c>
      <c r="K22" s="275"/>
      <c r="L22" s="274">
        <f t="shared" si="9"/>
        <v>103.79939209726443</v>
      </c>
      <c r="M22" s="275"/>
    </row>
    <row r="23" spans="1:14" s="141" customFormat="1" ht="20.100000000000001" customHeight="1">
      <c r="A23" s="269" t="s">
        <v>138</v>
      </c>
      <c r="B23" s="270"/>
      <c r="C23" s="271"/>
      <c r="D23" s="276">
        <f>128.75+8</f>
        <v>136.75</v>
      </c>
      <c r="E23" s="277"/>
      <c r="F23" s="276">
        <f>116+8.5</f>
        <v>124.5</v>
      </c>
      <c r="G23" s="277"/>
      <c r="H23" s="276">
        <f>116+8.5</f>
        <v>124.5</v>
      </c>
      <c r="I23" s="277"/>
      <c r="J23" s="274">
        <f t="shared" si="8"/>
        <v>100</v>
      </c>
      <c r="K23" s="275"/>
      <c r="L23" s="274">
        <f t="shared" si="9"/>
        <v>91.042047531992694</v>
      </c>
      <c r="M23" s="275"/>
    </row>
    <row r="24" spans="1:14" s="141" customFormat="1" ht="39" customHeight="1">
      <c r="A24" s="280" t="s">
        <v>129</v>
      </c>
      <c r="B24" s="281"/>
      <c r="C24" s="282"/>
      <c r="D24" s="278">
        <f>D10/D17/12</f>
        <v>6.7485976567076742</v>
      </c>
      <c r="E24" s="279"/>
      <c r="F24" s="278">
        <f>F10/F17/12</f>
        <v>8.3375552608311221</v>
      </c>
      <c r="G24" s="279"/>
      <c r="H24" s="278">
        <f>H10/H17/12</f>
        <v>8.7457670203359861</v>
      </c>
      <c r="I24" s="279"/>
      <c r="J24" s="278">
        <f>J10/J17/12</f>
        <v>8.8803816471423616E-2</v>
      </c>
      <c r="K24" s="279"/>
      <c r="L24" s="278">
        <f>L10/L17/12</f>
        <v>0.10355875899210276</v>
      </c>
      <c r="M24" s="279"/>
    </row>
    <row r="25" spans="1:14" s="141" customFormat="1" ht="20.100000000000001" customHeight="1">
      <c r="A25" s="269" t="s">
        <v>133</v>
      </c>
      <c r="B25" s="270"/>
      <c r="C25" s="271"/>
      <c r="D25" s="267">
        <f t="shared" ref="D25:D30" si="10">D11/D18/12</f>
        <v>34.568016666666672</v>
      </c>
      <c r="E25" s="268"/>
      <c r="F25" s="267">
        <f t="shared" ref="F25:F30" si="11">F11/F18/12</f>
        <v>38.568055555555553</v>
      </c>
      <c r="G25" s="268"/>
      <c r="H25" s="267">
        <f t="shared" ref="H25:H30" si="12">H11/H18/12</f>
        <v>42.068055555555553</v>
      </c>
      <c r="I25" s="268"/>
      <c r="J25" s="267">
        <f>J11/J18/12</f>
        <v>9.0895723048483312E-2</v>
      </c>
      <c r="K25" s="268"/>
      <c r="L25" s="267">
        <f t="shared" ref="L25:L30" si="13">L11/L18/12</f>
        <v>0.10141372385060071</v>
      </c>
      <c r="M25" s="268"/>
    </row>
    <row r="26" spans="1:14" s="141" customFormat="1" ht="19.5" customHeight="1">
      <c r="A26" s="269" t="s">
        <v>134</v>
      </c>
      <c r="B26" s="270"/>
      <c r="C26" s="271"/>
      <c r="D26" s="267">
        <f t="shared" si="10"/>
        <v>15.016203703703704</v>
      </c>
      <c r="E26" s="268"/>
      <c r="F26" s="267">
        <f t="shared" si="11"/>
        <v>10.601666666666667</v>
      </c>
      <c r="G26" s="268"/>
      <c r="H26" s="267">
        <f t="shared" si="12"/>
        <v>11.993333333333334</v>
      </c>
      <c r="I26" s="268"/>
      <c r="J26" s="267">
        <f t="shared" ref="J26:J30" si="14">J12/J19/12</f>
        <v>9.4272389037363111E-2</v>
      </c>
      <c r="K26" s="268"/>
      <c r="L26" s="267">
        <f t="shared" si="13"/>
        <v>6.6557730846308005E-2</v>
      </c>
      <c r="M26" s="268"/>
    </row>
    <row r="27" spans="1:14" s="141" customFormat="1" ht="19.5" customHeight="1">
      <c r="A27" s="269" t="s">
        <v>135</v>
      </c>
      <c r="B27" s="270"/>
      <c r="C27" s="271"/>
      <c r="D27" s="267">
        <f t="shared" si="10"/>
        <v>7.2496177370030574</v>
      </c>
      <c r="E27" s="268"/>
      <c r="F27" s="267">
        <f t="shared" si="11"/>
        <v>9.7442786069651728</v>
      </c>
      <c r="G27" s="268"/>
      <c r="H27" s="267">
        <f t="shared" si="12"/>
        <v>10.183457711442786</v>
      </c>
      <c r="I27" s="268"/>
      <c r="J27" s="267">
        <f t="shared" si="14"/>
        <v>8.70892048742299E-2</v>
      </c>
      <c r="K27" s="268"/>
      <c r="L27" s="267">
        <f t="shared" si="13"/>
        <v>0.11705741002343935</v>
      </c>
      <c r="M27" s="268"/>
    </row>
    <row r="28" spans="1:14" s="141" customFormat="1" ht="20.100000000000001" customHeight="1">
      <c r="A28" s="269" t="s">
        <v>136</v>
      </c>
      <c r="B28" s="270"/>
      <c r="C28" s="271"/>
      <c r="D28" s="267">
        <f t="shared" si="10"/>
        <v>6.6045863309352519</v>
      </c>
      <c r="E28" s="268"/>
      <c r="F28" s="267">
        <f t="shared" si="11"/>
        <v>8.1575174337517442</v>
      </c>
      <c r="G28" s="268"/>
      <c r="H28" s="267">
        <f t="shared" si="12"/>
        <v>8.5462482566248266</v>
      </c>
      <c r="I28" s="268"/>
      <c r="J28" s="267">
        <f t="shared" si="14"/>
        <v>8.7304423251620522E-2</v>
      </c>
      <c r="K28" s="268"/>
      <c r="L28" s="267">
        <f t="shared" si="13"/>
        <v>0.10783224248018651</v>
      </c>
      <c r="M28" s="268"/>
    </row>
    <row r="29" spans="1:14" s="141" customFormat="1" ht="20.100000000000001" customHeight="1">
      <c r="A29" s="269" t="s">
        <v>137</v>
      </c>
      <c r="B29" s="270"/>
      <c r="C29" s="271"/>
      <c r="D29" s="267">
        <f t="shared" si="10"/>
        <v>6.1571935157041535</v>
      </c>
      <c r="E29" s="268"/>
      <c r="F29" s="267">
        <f t="shared" si="11"/>
        <v>4.8963396778916541</v>
      </c>
      <c r="G29" s="268"/>
      <c r="H29" s="267">
        <f t="shared" si="12"/>
        <v>5.0800878477306002</v>
      </c>
      <c r="I29" s="268"/>
      <c r="J29" s="267">
        <f t="shared" si="14"/>
        <v>8.6460638319079797E-2</v>
      </c>
      <c r="K29" s="268"/>
      <c r="L29" s="267">
        <f t="shared" si="13"/>
        <v>6.8755456994782416E-2</v>
      </c>
      <c r="M29" s="268"/>
    </row>
    <row r="30" spans="1:14" s="141" customFormat="1" ht="20.25" customHeight="1">
      <c r="A30" s="269" t="s">
        <v>138</v>
      </c>
      <c r="B30" s="270"/>
      <c r="C30" s="271"/>
      <c r="D30" s="267">
        <f t="shared" si="10"/>
        <v>5.2480195003046921</v>
      </c>
      <c r="E30" s="268"/>
      <c r="F30" s="267">
        <f t="shared" si="11"/>
        <v>10.154484605087015</v>
      </c>
      <c r="G30" s="268"/>
      <c r="H30" s="267">
        <f t="shared" si="12"/>
        <v>10.576974564926372</v>
      </c>
      <c r="I30" s="268"/>
      <c r="J30" s="267">
        <f t="shared" si="14"/>
        <v>8.6800520297765013E-2</v>
      </c>
      <c r="K30" s="268"/>
      <c r="L30" s="267">
        <f t="shared" si="13"/>
        <v>0.16795184298115204</v>
      </c>
      <c r="M30" s="268"/>
    </row>
    <row r="31" spans="1:14" ht="1.5" customHeight="1">
      <c r="A31" s="147"/>
      <c r="B31" s="147"/>
      <c r="C31" s="147"/>
      <c r="D31" s="148"/>
      <c r="E31" s="148"/>
      <c r="F31" s="148"/>
      <c r="G31" s="148"/>
      <c r="H31" s="148"/>
      <c r="I31" s="148"/>
      <c r="J31" s="148"/>
      <c r="K31" s="148"/>
      <c r="L31" s="148"/>
      <c r="M31" s="148"/>
    </row>
    <row r="32" spans="1:14" ht="19.5" customHeight="1">
      <c r="A32" s="273" t="s">
        <v>140</v>
      </c>
      <c r="B32" s="273"/>
      <c r="C32" s="273"/>
      <c r="D32" s="273"/>
      <c r="E32" s="273"/>
      <c r="F32" s="273"/>
      <c r="G32" s="273"/>
      <c r="H32" s="273"/>
      <c r="I32" s="273"/>
      <c r="J32" s="273"/>
      <c r="K32" s="273"/>
      <c r="L32" s="273"/>
      <c r="M32" s="273"/>
    </row>
    <row r="33" spans="1:13" ht="32.25" customHeight="1">
      <c r="A33" s="272" t="s">
        <v>237</v>
      </c>
      <c r="B33" s="272"/>
      <c r="C33" s="272"/>
      <c r="D33" s="272"/>
      <c r="E33" s="272"/>
      <c r="G33" s="135"/>
      <c r="H33" s="148"/>
      <c r="I33" s="148"/>
      <c r="J33" s="29"/>
      <c r="K33" s="255" t="s">
        <v>236</v>
      </c>
      <c r="L33" s="255"/>
      <c r="M33" s="143"/>
    </row>
    <row r="34" spans="1:13">
      <c r="A34" s="32"/>
      <c r="B34" s="137"/>
      <c r="G34" s="136" t="s">
        <v>14</v>
      </c>
      <c r="H34" s="143"/>
      <c r="I34" s="143"/>
      <c r="J34" s="250" t="s">
        <v>15</v>
      </c>
      <c r="K34" s="250"/>
      <c r="L34" s="250"/>
      <c r="M34" s="143"/>
    </row>
    <row r="35" spans="1:13">
      <c r="C35" s="144"/>
      <c r="D35" s="144"/>
      <c r="E35" s="144"/>
    </row>
    <row r="36" spans="1:13">
      <c r="C36" s="144"/>
      <c r="D36" s="144"/>
      <c r="E36" s="144"/>
    </row>
    <row r="37" spans="1:13">
      <c r="C37" s="144"/>
      <c r="D37" s="144"/>
      <c r="E37" s="144"/>
    </row>
    <row r="38" spans="1:13">
      <c r="C38" s="144"/>
      <c r="D38" s="144"/>
      <c r="E38" s="144"/>
    </row>
    <row r="39" spans="1:13">
      <c r="C39" s="144"/>
      <c r="D39" s="144"/>
      <c r="E39" s="144"/>
    </row>
    <row r="40" spans="1:13">
      <c r="C40" s="144"/>
      <c r="D40" s="144"/>
      <c r="E40" s="144"/>
    </row>
    <row r="41" spans="1:13">
      <c r="C41" s="144"/>
      <c r="D41" s="144"/>
      <c r="E41" s="144"/>
    </row>
    <row r="42" spans="1:13">
      <c r="C42" s="144"/>
      <c r="D42" s="144"/>
      <c r="E42" s="144"/>
    </row>
    <row r="43" spans="1:13">
      <c r="C43" s="144"/>
      <c r="D43" s="144"/>
      <c r="E43" s="144"/>
    </row>
    <row r="44" spans="1:13">
      <c r="C44" s="144"/>
      <c r="D44" s="144"/>
      <c r="E44" s="144"/>
    </row>
    <row r="45" spans="1:13">
      <c r="C45" s="144"/>
      <c r="D45" s="144"/>
      <c r="E45" s="144"/>
    </row>
  </sheetData>
  <mergeCells count="147">
    <mergeCell ref="L10:M10"/>
    <mergeCell ref="A29:C29"/>
    <mergeCell ref="D29:E29"/>
    <mergeCell ref="F29:G29"/>
    <mergeCell ref="H29:I29"/>
    <mergeCell ref="F12:G12"/>
    <mergeCell ref="F13:G13"/>
    <mergeCell ref="F14:G14"/>
    <mergeCell ref="F15:G15"/>
    <mergeCell ref="F16:G16"/>
    <mergeCell ref="A17:C17"/>
    <mergeCell ref="A18:C18"/>
    <mergeCell ref="D18:E18"/>
    <mergeCell ref="F18:G18"/>
    <mergeCell ref="H18:I18"/>
    <mergeCell ref="J17:K17"/>
    <mergeCell ref="D11:E11"/>
    <mergeCell ref="D12:E12"/>
    <mergeCell ref="D13:E13"/>
    <mergeCell ref="D14:E14"/>
    <mergeCell ref="D15:E15"/>
    <mergeCell ref="D16:E16"/>
    <mergeCell ref="A1:M1"/>
    <mergeCell ref="A2:M2"/>
    <mergeCell ref="A3:M3"/>
    <mergeCell ref="A4:M4"/>
    <mergeCell ref="A5:M5"/>
    <mergeCell ref="L8:M8"/>
    <mergeCell ref="A9:C9"/>
    <mergeCell ref="D9:E9"/>
    <mergeCell ref="F9:G9"/>
    <mergeCell ref="H9:I9"/>
    <mergeCell ref="J9:K9"/>
    <mergeCell ref="L9:M9"/>
    <mergeCell ref="A8:C8"/>
    <mergeCell ref="D8:E8"/>
    <mergeCell ref="F8:G8"/>
    <mergeCell ref="H8:I8"/>
    <mergeCell ref="J8:K8"/>
    <mergeCell ref="L16:M16"/>
    <mergeCell ref="A12:C12"/>
    <mergeCell ref="J12:K12"/>
    <mergeCell ref="L12:M12"/>
    <mergeCell ref="A16:C16"/>
    <mergeCell ref="J16:K16"/>
    <mergeCell ref="L14:M14"/>
    <mergeCell ref="A15:C15"/>
    <mergeCell ref="J15:K15"/>
    <mergeCell ref="L15:M15"/>
    <mergeCell ref="A13:C13"/>
    <mergeCell ref="J13:K13"/>
    <mergeCell ref="J18:K18"/>
    <mergeCell ref="L18:M18"/>
    <mergeCell ref="A10:C10"/>
    <mergeCell ref="D10:E10"/>
    <mergeCell ref="F10:G10"/>
    <mergeCell ref="H10:I10"/>
    <mergeCell ref="J10:K10"/>
    <mergeCell ref="L13:M13"/>
    <mergeCell ref="D17:E17"/>
    <mergeCell ref="F17:G17"/>
    <mergeCell ref="H17:I17"/>
    <mergeCell ref="H11:I11"/>
    <mergeCell ref="H12:I12"/>
    <mergeCell ref="H13:I13"/>
    <mergeCell ref="H14:I14"/>
    <mergeCell ref="H15:I15"/>
    <mergeCell ref="H16:I16"/>
    <mergeCell ref="F11:G11"/>
    <mergeCell ref="L17:M17"/>
    <mergeCell ref="A11:C11"/>
    <mergeCell ref="J11:K11"/>
    <mergeCell ref="L11:M11"/>
    <mergeCell ref="A14:C14"/>
    <mergeCell ref="J14:K14"/>
    <mergeCell ref="L19:M19"/>
    <mergeCell ref="A20:C20"/>
    <mergeCell ref="D20:E20"/>
    <mergeCell ref="F20:G20"/>
    <mergeCell ref="H20:I20"/>
    <mergeCell ref="J20:K20"/>
    <mergeCell ref="L20:M20"/>
    <mergeCell ref="A19:C19"/>
    <mergeCell ref="D19:E19"/>
    <mergeCell ref="F19:G19"/>
    <mergeCell ref="H19:I19"/>
    <mergeCell ref="J19:K19"/>
    <mergeCell ref="L21:M21"/>
    <mergeCell ref="A22:C22"/>
    <mergeCell ref="D22:E22"/>
    <mergeCell ref="F22:G22"/>
    <mergeCell ref="H22:I22"/>
    <mergeCell ref="J22:K22"/>
    <mergeCell ref="L22:M22"/>
    <mergeCell ref="A21:C21"/>
    <mergeCell ref="D21:E21"/>
    <mergeCell ref="F21:G21"/>
    <mergeCell ref="H21:I21"/>
    <mergeCell ref="J21:K21"/>
    <mergeCell ref="L23:M23"/>
    <mergeCell ref="A23:C23"/>
    <mergeCell ref="D23:E23"/>
    <mergeCell ref="F23:G23"/>
    <mergeCell ref="H23:I23"/>
    <mergeCell ref="J23:K23"/>
    <mergeCell ref="L25:M25"/>
    <mergeCell ref="A26:C26"/>
    <mergeCell ref="D26:E26"/>
    <mergeCell ref="F26:G26"/>
    <mergeCell ref="H26:I26"/>
    <mergeCell ref="J26:K26"/>
    <mergeCell ref="L26:M26"/>
    <mergeCell ref="A25:C25"/>
    <mergeCell ref="D25:E25"/>
    <mergeCell ref="F25:G25"/>
    <mergeCell ref="H25:I25"/>
    <mergeCell ref="J25:K25"/>
    <mergeCell ref="L24:M24"/>
    <mergeCell ref="A24:C24"/>
    <mergeCell ref="D24:E24"/>
    <mergeCell ref="F24:G24"/>
    <mergeCell ref="H24:I24"/>
    <mergeCell ref="J24:K24"/>
    <mergeCell ref="J29:K29"/>
    <mergeCell ref="L27:M27"/>
    <mergeCell ref="A28:C28"/>
    <mergeCell ref="D28:E28"/>
    <mergeCell ref="F28:G28"/>
    <mergeCell ref="H28:I28"/>
    <mergeCell ref="J28:K28"/>
    <mergeCell ref="K33:L33"/>
    <mergeCell ref="J34:L34"/>
    <mergeCell ref="L28:M28"/>
    <mergeCell ref="A27:C27"/>
    <mergeCell ref="D27:E27"/>
    <mergeCell ref="F27:G27"/>
    <mergeCell ref="H27:I27"/>
    <mergeCell ref="J27:K27"/>
    <mergeCell ref="A33:E33"/>
    <mergeCell ref="A32:M32"/>
    <mergeCell ref="L29:M29"/>
    <mergeCell ref="A30:C30"/>
    <mergeCell ref="D30:E30"/>
    <mergeCell ref="F30:G30"/>
    <mergeCell ref="H30:I30"/>
    <mergeCell ref="J30:K30"/>
    <mergeCell ref="L30:M30"/>
  </mergeCells>
  <pageMargins left="0.79802083333333329" right="0.39370078740157483" top="0.78740157480314965" bottom="0.78740157480314965" header="0.27559055118110237" footer="0.15748031496062992"/>
  <pageSetup paperSize="9" scale="47" orientation="landscape" horizontalDpi="1200" verticalDpi="1200" r:id="rId1"/>
  <headerFooter alignWithMargins="0">
    <oddHeader xml:space="preserve">&amp;C&amp;"Times New Roman,обычный"&amp;14 
13
&amp;R
&amp;"Times New Roman,обычный"&amp;14Продовження додатка 1
Таблиця 6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AE51"/>
  <sheetViews>
    <sheetView view="pageBreakPreview" zoomScale="60" workbookViewId="0">
      <selection activeCell="A14" sqref="A14:F20"/>
    </sheetView>
  </sheetViews>
  <sheetFormatPr defaultColWidth="9.140625" defaultRowHeight="12"/>
  <cols>
    <col min="1" max="1" width="4.7109375" style="150" bestFit="1" customWidth="1"/>
    <col min="2" max="2" width="17.7109375" style="150" customWidth="1"/>
    <col min="3" max="3" width="4.28515625" style="150" customWidth="1"/>
    <col min="4" max="4" width="3.140625" style="150" customWidth="1"/>
    <col min="5" max="5" width="3.7109375" style="150" customWidth="1"/>
    <col min="6" max="6" width="3.85546875" style="150" customWidth="1"/>
    <col min="7" max="7" width="5.85546875" style="150" customWidth="1"/>
    <col min="8" max="8" width="5.7109375" style="150" customWidth="1"/>
    <col min="9" max="9" width="5.5703125" style="150" customWidth="1"/>
    <col min="10" max="10" width="5.42578125" style="150" customWidth="1"/>
    <col min="11" max="11" width="5.5703125" style="150" customWidth="1"/>
    <col min="12" max="12" width="7.28515625" style="150" customWidth="1"/>
    <col min="13" max="13" width="6.5703125" style="150" customWidth="1"/>
    <col min="14" max="14" width="4.7109375" style="150" customWidth="1"/>
    <col min="15" max="15" width="6.42578125" style="150" customWidth="1"/>
    <col min="16" max="16" width="6.5703125" style="150" customWidth="1"/>
    <col min="17" max="17" width="6.28515625" style="150" customWidth="1"/>
    <col min="18" max="18" width="4.85546875" style="150" customWidth="1"/>
    <col min="19" max="19" width="6.140625" style="150" customWidth="1"/>
    <col min="20" max="20" width="5.5703125" style="150" customWidth="1"/>
    <col min="21" max="21" width="5.140625" style="150" customWidth="1"/>
    <col min="22" max="22" width="7.28515625" style="150" customWidth="1"/>
    <col min="23" max="23" width="7.5703125" style="150" customWidth="1"/>
    <col min="24" max="24" width="6.85546875" style="150" customWidth="1"/>
    <col min="25" max="25" width="6.42578125" style="150" customWidth="1"/>
    <col min="26" max="26" width="6.28515625" style="150" customWidth="1"/>
    <col min="27" max="27" width="7.85546875" style="150" customWidth="1"/>
    <col min="28" max="28" width="7.28515625" style="150" customWidth="1"/>
    <col min="29" max="29" width="7" style="150" customWidth="1"/>
    <col min="30" max="30" width="7.5703125" style="150" customWidth="1"/>
    <col min="31" max="31" width="6.42578125" style="150" customWidth="1"/>
    <col min="32" max="256" width="9.140625" style="150"/>
    <col min="257" max="257" width="8.28515625" style="150" customWidth="1"/>
    <col min="258" max="258" width="28.7109375" style="150" customWidth="1"/>
    <col min="259" max="262" width="11.28515625" style="150" customWidth="1"/>
    <col min="263" max="287" width="11" style="150" customWidth="1"/>
    <col min="288" max="512" width="9.140625" style="150"/>
    <col min="513" max="513" width="8.28515625" style="150" customWidth="1"/>
    <col min="514" max="514" width="28.7109375" style="150" customWidth="1"/>
    <col min="515" max="518" width="11.28515625" style="150" customWidth="1"/>
    <col min="519" max="543" width="11" style="150" customWidth="1"/>
    <col min="544" max="768" width="9.140625" style="150"/>
    <col min="769" max="769" width="8.28515625" style="150" customWidth="1"/>
    <col min="770" max="770" width="28.7109375" style="150" customWidth="1"/>
    <col min="771" max="774" width="11.28515625" style="150" customWidth="1"/>
    <col min="775" max="799" width="11" style="150" customWidth="1"/>
    <col min="800" max="1024" width="9.140625" style="150"/>
    <col min="1025" max="1025" width="8.28515625" style="150" customWidth="1"/>
    <col min="1026" max="1026" width="28.7109375" style="150" customWidth="1"/>
    <col min="1027" max="1030" width="11.28515625" style="150" customWidth="1"/>
    <col min="1031" max="1055" width="11" style="150" customWidth="1"/>
    <col min="1056" max="1280" width="9.140625" style="150"/>
    <col min="1281" max="1281" width="8.28515625" style="150" customWidth="1"/>
    <col min="1282" max="1282" width="28.7109375" style="150" customWidth="1"/>
    <col min="1283" max="1286" width="11.28515625" style="150" customWidth="1"/>
    <col min="1287" max="1311" width="11" style="150" customWidth="1"/>
    <col min="1312" max="1536" width="9.140625" style="150"/>
    <col min="1537" max="1537" width="8.28515625" style="150" customWidth="1"/>
    <col min="1538" max="1538" width="28.7109375" style="150" customWidth="1"/>
    <col min="1539" max="1542" width="11.28515625" style="150" customWidth="1"/>
    <col min="1543" max="1567" width="11" style="150" customWidth="1"/>
    <col min="1568" max="1792" width="9.140625" style="150"/>
    <col min="1793" max="1793" width="8.28515625" style="150" customWidth="1"/>
    <col min="1794" max="1794" width="28.7109375" style="150" customWidth="1"/>
    <col min="1795" max="1798" width="11.28515625" style="150" customWidth="1"/>
    <col min="1799" max="1823" width="11" style="150" customWidth="1"/>
    <col min="1824" max="2048" width="9.140625" style="150"/>
    <col min="2049" max="2049" width="8.28515625" style="150" customWidth="1"/>
    <col min="2050" max="2050" width="28.7109375" style="150" customWidth="1"/>
    <col min="2051" max="2054" width="11.28515625" style="150" customWidth="1"/>
    <col min="2055" max="2079" width="11" style="150" customWidth="1"/>
    <col min="2080" max="2304" width="9.140625" style="150"/>
    <col min="2305" max="2305" width="8.28515625" style="150" customWidth="1"/>
    <col min="2306" max="2306" width="28.7109375" style="150" customWidth="1"/>
    <col min="2307" max="2310" width="11.28515625" style="150" customWidth="1"/>
    <col min="2311" max="2335" width="11" style="150" customWidth="1"/>
    <col min="2336" max="2560" width="9.140625" style="150"/>
    <col min="2561" max="2561" width="8.28515625" style="150" customWidth="1"/>
    <col min="2562" max="2562" width="28.7109375" style="150" customWidth="1"/>
    <col min="2563" max="2566" width="11.28515625" style="150" customWidth="1"/>
    <col min="2567" max="2591" width="11" style="150" customWidth="1"/>
    <col min="2592" max="2816" width="9.140625" style="150"/>
    <col min="2817" max="2817" width="8.28515625" style="150" customWidth="1"/>
    <col min="2818" max="2818" width="28.7109375" style="150" customWidth="1"/>
    <col min="2819" max="2822" width="11.28515625" style="150" customWidth="1"/>
    <col min="2823" max="2847" width="11" style="150" customWidth="1"/>
    <col min="2848" max="3072" width="9.140625" style="150"/>
    <col min="3073" max="3073" width="8.28515625" style="150" customWidth="1"/>
    <col min="3074" max="3074" width="28.7109375" style="150" customWidth="1"/>
    <col min="3075" max="3078" width="11.28515625" style="150" customWidth="1"/>
    <col min="3079" max="3103" width="11" style="150" customWidth="1"/>
    <col min="3104" max="3328" width="9.140625" style="150"/>
    <col min="3329" max="3329" width="8.28515625" style="150" customWidth="1"/>
    <col min="3330" max="3330" width="28.7109375" style="150" customWidth="1"/>
    <col min="3331" max="3334" width="11.28515625" style="150" customWidth="1"/>
    <col min="3335" max="3359" width="11" style="150" customWidth="1"/>
    <col min="3360" max="3584" width="9.140625" style="150"/>
    <col min="3585" max="3585" width="8.28515625" style="150" customWidth="1"/>
    <col min="3586" max="3586" width="28.7109375" style="150" customWidth="1"/>
    <col min="3587" max="3590" width="11.28515625" style="150" customWidth="1"/>
    <col min="3591" max="3615" width="11" style="150" customWidth="1"/>
    <col min="3616" max="3840" width="9.140625" style="150"/>
    <col min="3841" max="3841" width="8.28515625" style="150" customWidth="1"/>
    <col min="3842" max="3842" width="28.7109375" style="150" customWidth="1"/>
    <col min="3843" max="3846" width="11.28515625" style="150" customWidth="1"/>
    <col min="3847" max="3871" width="11" style="150" customWidth="1"/>
    <col min="3872" max="4096" width="9.140625" style="150"/>
    <col min="4097" max="4097" width="8.28515625" style="150" customWidth="1"/>
    <col min="4098" max="4098" width="28.7109375" style="150" customWidth="1"/>
    <col min="4099" max="4102" width="11.28515625" style="150" customWidth="1"/>
    <col min="4103" max="4127" width="11" style="150" customWidth="1"/>
    <col min="4128" max="4352" width="9.140625" style="150"/>
    <col min="4353" max="4353" width="8.28515625" style="150" customWidth="1"/>
    <col min="4354" max="4354" width="28.7109375" style="150" customWidth="1"/>
    <col min="4355" max="4358" width="11.28515625" style="150" customWidth="1"/>
    <col min="4359" max="4383" width="11" style="150" customWidth="1"/>
    <col min="4384" max="4608" width="9.140625" style="150"/>
    <col min="4609" max="4609" width="8.28515625" style="150" customWidth="1"/>
    <col min="4610" max="4610" width="28.7109375" style="150" customWidth="1"/>
    <col min="4611" max="4614" width="11.28515625" style="150" customWidth="1"/>
    <col min="4615" max="4639" width="11" style="150" customWidth="1"/>
    <col min="4640" max="4864" width="9.140625" style="150"/>
    <col min="4865" max="4865" width="8.28515625" style="150" customWidth="1"/>
    <col min="4866" max="4866" width="28.7109375" style="150" customWidth="1"/>
    <col min="4867" max="4870" width="11.28515625" style="150" customWidth="1"/>
    <col min="4871" max="4895" width="11" style="150" customWidth="1"/>
    <col min="4896" max="5120" width="9.140625" style="150"/>
    <col min="5121" max="5121" width="8.28515625" style="150" customWidth="1"/>
    <col min="5122" max="5122" width="28.7109375" style="150" customWidth="1"/>
    <col min="5123" max="5126" width="11.28515625" style="150" customWidth="1"/>
    <col min="5127" max="5151" width="11" style="150" customWidth="1"/>
    <col min="5152" max="5376" width="9.140625" style="150"/>
    <col min="5377" max="5377" width="8.28515625" style="150" customWidth="1"/>
    <col min="5378" max="5378" width="28.7109375" style="150" customWidth="1"/>
    <col min="5379" max="5382" width="11.28515625" style="150" customWidth="1"/>
    <col min="5383" max="5407" width="11" style="150" customWidth="1"/>
    <col min="5408" max="5632" width="9.140625" style="150"/>
    <col min="5633" max="5633" width="8.28515625" style="150" customWidth="1"/>
    <col min="5634" max="5634" width="28.7109375" style="150" customWidth="1"/>
    <col min="5635" max="5638" width="11.28515625" style="150" customWidth="1"/>
    <col min="5639" max="5663" width="11" style="150" customWidth="1"/>
    <col min="5664" max="5888" width="9.140625" style="150"/>
    <col min="5889" max="5889" width="8.28515625" style="150" customWidth="1"/>
    <col min="5890" max="5890" width="28.7109375" style="150" customWidth="1"/>
    <col min="5891" max="5894" width="11.28515625" style="150" customWidth="1"/>
    <col min="5895" max="5919" width="11" style="150" customWidth="1"/>
    <col min="5920" max="6144" width="9.140625" style="150"/>
    <col min="6145" max="6145" width="8.28515625" style="150" customWidth="1"/>
    <col min="6146" max="6146" width="28.7109375" style="150" customWidth="1"/>
    <col min="6147" max="6150" width="11.28515625" style="150" customWidth="1"/>
    <col min="6151" max="6175" width="11" style="150" customWidth="1"/>
    <col min="6176" max="6400" width="9.140625" style="150"/>
    <col min="6401" max="6401" width="8.28515625" style="150" customWidth="1"/>
    <col min="6402" max="6402" width="28.7109375" style="150" customWidth="1"/>
    <col min="6403" max="6406" width="11.28515625" style="150" customWidth="1"/>
    <col min="6407" max="6431" width="11" style="150" customWidth="1"/>
    <col min="6432" max="6656" width="9.140625" style="150"/>
    <col min="6657" max="6657" width="8.28515625" style="150" customWidth="1"/>
    <col min="6658" max="6658" width="28.7109375" style="150" customWidth="1"/>
    <col min="6659" max="6662" width="11.28515625" style="150" customWidth="1"/>
    <col min="6663" max="6687" width="11" style="150" customWidth="1"/>
    <col min="6688" max="6912" width="9.140625" style="150"/>
    <col min="6913" max="6913" width="8.28515625" style="150" customWidth="1"/>
    <col min="6914" max="6914" width="28.7109375" style="150" customWidth="1"/>
    <col min="6915" max="6918" width="11.28515625" style="150" customWidth="1"/>
    <col min="6919" max="6943" width="11" style="150" customWidth="1"/>
    <col min="6944" max="7168" width="9.140625" style="150"/>
    <col min="7169" max="7169" width="8.28515625" style="150" customWidth="1"/>
    <col min="7170" max="7170" width="28.7109375" style="150" customWidth="1"/>
    <col min="7171" max="7174" width="11.28515625" style="150" customWidth="1"/>
    <col min="7175" max="7199" width="11" style="150" customWidth="1"/>
    <col min="7200" max="7424" width="9.140625" style="150"/>
    <col min="7425" max="7425" width="8.28515625" style="150" customWidth="1"/>
    <col min="7426" max="7426" width="28.7109375" style="150" customWidth="1"/>
    <col min="7427" max="7430" width="11.28515625" style="150" customWidth="1"/>
    <col min="7431" max="7455" width="11" style="150" customWidth="1"/>
    <col min="7456" max="7680" width="9.140625" style="150"/>
    <col min="7681" max="7681" width="8.28515625" style="150" customWidth="1"/>
    <col min="7682" max="7682" width="28.7109375" style="150" customWidth="1"/>
    <col min="7683" max="7686" width="11.28515625" style="150" customWidth="1"/>
    <col min="7687" max="7711" width="11" style="150" customWidth="1"/>
    <col min="7712" max="7936" width="9.140625" style="150"/>
    <col min="7937" max="7937" width="8.28515625" style="150" customWidth="1"/>
    <col min="7938" max="7938" width="28.7109375" style="150" customWidth="1"/>
    <col min="7939" max="7942" width="11.28515625" style="150" customWidth="1"/>
    <col min="7943" max="7967" width="11" style="150" customWidth="1"/>
    <col min="7968" max="8192" width="9.140625" style="150"/>
    <col min="8193" max="8193" width="8.28515625" style="150" customWidth="1"/>
    <col min="8194" max="8194" width="28.7109375" style="150" customWidth="1"/>
    <col min="8195" max="8198" width="11.28515625" style="150" customWidth="1"/>
    <col min="8199" max="8223" width="11" style="150" customWidth="1"/>
    <col min="8224" max="8448" width="9.140625" style="150"/>
    <col min="8449" max="8449" width="8.28515625" style="150" customWidth="1"/>
    <col min="8450" max="8450" width="28.7109375" style="150" customWidth="1"/>
    <col min="8451" max="8454" width="11.28515625" style="150" customWidth="1"/>
    <col min="8455" max="8479" width="11" style="150" customWidth="1"/>
    <col min="8480" max="8704" width="9.140625" style="150"/>
    <col min="8705" max="8705" width="8.28515625" style="150" customWidth="1"/>
    <col min="8706" max="8706" width="28.7109375" style="150" customWidth="1"/>
    <col min="8707" max="8710" width="11.28515625" style="150" customWidth="1"/>
    <col min="8711" max="8735" width="11" style="150" customWidth="1"/>
    <col min="8736" max="8960" width="9.140625" style="150"/>
    <col min="8961" max="8961" width="8.28515625" style="150" customWidth="1"/>
    <col min="8962" max="8962" width="28.7109375" style="150" customWidth="1"/>
    <col min="8963" max="8966" width="11.28515625" style="150" customWidth="1"/>
    <col min="8967" max="8991" width="11" style="150" customWidth="1"/>
    <col min="8992" max="9216" width="9.140625" style="150"/>
    <col min="9217" max="9217" width="8.28515625" style="150" customWidth="1"/>
    <col min="9218" max="9218" width="28.7109375" style="150" customWidth="1"/>
    <col min="9219" max="9222" width="11.28515625" style="150" customWidth="1"/>
    <col min="9223" max="9247" width="11" style="150" customWidth="1"/>
    <col min="9248" max="9472" width="9.140625" style="150"/>
    <col min="9473" max="9473" width="8.28515625" style="150" customWidth="1"/>
    <col min="9474" max="9474" width="28.7109375" style="150" customWidth="1"/>
    <col min="9475" max="9478" width="11.28515625" style="150" customWidth="1"/>
    <col min="9479" max="9503" width="11" style="150" customWidth="1"/>
    <col min="9504" max="9728" width="9.140625" style="150"/>
    <col min="9729" max="9729" width="8.28515625" style="150" customWidth="1"/>
    <col min="9730" max="9730" width="28.7109375" style="150" customWidth="1"/>
    <col min="9731" max="9734" width="11.28515625" style="150" customWidth="1"/>
    <col min="9735" max="9759" width="11" style="150" customWidth="1"/>
    <col min="9760" max="9984" width="9.140625" style="150"/>
    <col min="9985" max="9985" width="8.28515625" style="150" customWidth="1"/>
    <col min="9986" max="9986" width="28.7109375" style="150" customWidth="1"/>
    <col min="9987" max="9990" width="11.28515625" style="150" customWidth="1"/>
    <col min="9991" max="10015" width="11" style="150" customWidth="1"/>
    <col min="10016" max="10240" width="9.140625" style="150"/>
    <col min="10241" max="10241" width="8.28515625" style="150" customWidth="1"/>
    <col min="10242" max="10242" width="28.7109375" style="150" customWidth="1"/>
    <col min="10243" max="10246" width="11.28515625" style="150" customWidth="1"/>
    <col min="10247" max="10271" width="11" style="150" customWidth="1"/>
    <col min="10272" max="10496" width="9.140625" style="150"/>
    <col min="10497" max="10497" width="8.28515625" style="150" customWidth="1"/>
    <col min="10498" max="10498" width="28.7109375" style="150" customWidth="1"/>
    <col min="10499" max="10502" width="11.28515625" style="150" customWidth="1"/>
    <col min="10503" max="10527" width="11" style="150" customWidth="1"/>
    <col min="10528" max="10752" width="9.140625" style="150"/>
    <col min="10753" max="10753" width="8.28515625" style="150" customWidth="1"/>
    <col min="10754" max="10754" width="28.7109375" style="150" customWidth="1"/>
    <col min="10755" max="10758" width="11.28515625" style="150" customWidth="1"/>
    <col min="10759" max="10783" width="11" style="150" customWidth="1"/>
    <col min="10784" max="11008" width="9.140625" style="150"/>
    <col min="11009" max="11009" width="8.28515625" style="150" customWidth="1"/>
    <col min="11010" max="11010" width="28.7109375" style="150" customWidth="1"/>
    <col min="11011" max="11014" width="11.28515625" style="150" customWidth="1"/>
    <col min="11015" max="11039" width="11" style="150" customWidth="1"/>
    <col min="11040" max="11264" width="9.140625" style="150"/>
    <col min="11265" max="11265" width="8.28515625" style="150" customWidth="1"/>
    <col min="11266" max="11266" width="28.7109375" style="150" customWidth="1"/>
    <col min="11267" max="11270" width="11.28515625" style="150" customWidth="1"/>
    <col min="11271" max="11295" width="11" style="150" customWidth="1"/>
    <col min="11296" max="11520" width="9.140625" style="150"/>
    <col min="11521" max="11521" width="8.28515625" style="150" customWidth="1"/>
    <col min="11522" max="11522" width="28.7109375" style="150" customWidth="1"/>
    <col min="11523" max="11526" width="11.28515625" style="150" customWidth="1"/>
    <col min="11527" max="11551" width="11" style="150" customWidth="1"/>
    <col min="11552" max="11776" width="9.140625" style="150"/>
    <col min="11777" max="11777" width="8.28515625" style="150" customWidth="1"/>
    <col min="11778" max="11778" width="28.7109375" style="150" customWidth="1"/>
    <col min="11779" max="11782" width="11.28515625" style="150" customWidth="1"/>
    <col min="11783" max="11807" width="11" style="150" customWidth="1"/>
    <col min="11808" max="12032" width="9.140625" style="150"/>
    <col min="12033" max="12033" width="8.28515625" style="150" customWidth="1"/>
    <col min="12034" max="12034" width="28.7109375" style="150" customWidth="1"/>
    <col min="12035" max="12038" width="11.28515625" style="150" customWidth="1"/>
    <col min="12039" max="12063" width="11" style="150" customWidth="1"/>
    <col min="12064" max="12288" width="9.140625" style="150"/>
    <col min="12289" max="12289" width="8.28515625" style="150" customWidth="1"/>
    <col min="12290" max="12290" width="28.7109375" style="150" customWidth="1"/>
    <col min="12291" max="12294" width="11.28515625" style="150" customWidth="1"/>
    <col min="12295" max="12319" width="11" style="150" customWidth="1"/>
    <col min="12320" max="12544" width="9.140625" style="150"/>
    <col min="12545" max="12545" width="8.28515625" style="150" customWidth="1"/>
    <col min="12546" max="12546" width="28.7109375" style="150" customWidth="1"/>
    <col min="12547" max="12550" width="11.28515625" style="150" customWidth="1"/>
    <col min="12551" max="12575" width="11" style="150" customWidth="1"/>
    <col min="12576" max="12800" width="9.140625" style="150"/>
    <col min="12801" max="12801" width="8.28515625" style="150" customWidth="1"/>
    <col min="12802" max="12802" width="28.7109375" style="150" customWidth="1"/>
    <col min="12803" max="12806" width="11.28515625" style="150" customWidth="1"/>
    <col min="12807" max="12831" width="11" style="150" customWidth="1"/>
    <col min="12832" max="13056" width="9.140625" style="150"/>
    <col min="13057" max="13057" width="8.28515625" style="150" customWidth="1"/>
    <col min="13058" max="13058" width="28.7109375" style="150" customWidth="1"/>
    <col min="13059" max="13062" width="11.28515625" style="150" customWidth="1"/>
    <col min="13063" max="13087" width="11" style="150" customWidth="1"/>
    <col min="13088" max="13312" width="9.140625" style="150"/>
    <col min="13313" max="13313" width="8.28515625" style="150" customWidth="1"/>
    <col min="13314" max="13314" width="28.7109375" style="150" customWidth="1"/>
    <col min="13315" max="13318" width="11.28515625" style="150" customWidth="1"/>
    <col min="13319" max="13343" width="11" style="150" customWidth="1"/>
    <col min="13344" max="13568" width="9.140625" style="150"/>
    <col min="13569" max="13569" width="8.28515625" style="150" customWidth="1"/>
    <col min="13570" max="13570" width="28.7109375" style="150" customWidth="1"/>
    <col min="13571" max="13574" width="11.28515625" style="150" customWidth="1"/>
    <col min="13575" max="13599" width="11" style="150" customWidth="1"/>
    <col min="13600" max="13824" width="9.140625" style="150"/>
    <col min="13825" max="13825" width="8.28515625" style="150" customWidth="1"/>
    <col min="13826" max="13826" width="28.7109375" style="150" customWidth="1"/>
    <col min="13827" max="13830" width="11.28515625" style="150" customWidth="1"/>
    <col min="13831" max="13855" width="11" style="150" customWidth="1"/>
    <col min="13856" max="14080" width="9.140625" style="150"/>
    <col min="14081" max="14081" width="8.28515625" style="150" customWidth="1"/>
    <col min="14082" max="14082" width="28.7109375" style="150" customWidth="1"/>
    <col min="14083" max="14086" width="11.28515625" style="150" customWidth="1"/>
    <col min="14087" max="14111" width="11" style="150" customWidth="1"/>
    <col min="14112" max="14336" width="9.140625" style="150"/>
    <col min="14337" max="14337" width="8.28515625" style="150" customWidth="1"/>
    <col min="14338" max="14338" width="28.7109375" style="150" customWidth="1"/>
    <col min="14339" max="14342" width="11.28515625" style="150" customWidth="1"/>
    <col min="14343" max="14367" width="11" style="150" customWidth="1"/>
    <col min="14368" max="14592" width="9.140625" style="150"/>
    <col min="14593" max="14593" width="8.28515625" style="150" customWidth="1"/>
    <col min="14594" max="14594" width="28.7109375" style="150" customWidth="1"/>
    <col min="14595" max="14598" width="11.28515625" style="150" customWidth="1"/>
    <col min="14599" max="14623" width="11" style="150" customWidth="1"/>
    <col min="14624" max="14848" width="9.140625" style="150"/>
    <col min="14849" max="14849" width="8.28515625" style="150" customWidth="1"/>
    <col min="14850" max="14850" width="28.7109375" style="150" customWidth="1"/>
    <col min="14851" max="14854" width="11.28515625" style="150" customWidth="1"/>
    <col min="14855" max="14879" width="11" style="150" customWidth="1"/>
    <col min="14880" max="15104" width="9.140625" style="150"/>
    <col min="15105" max="15105" width="8.28515625" style="150" customWidth="1"/>
    <col min="15106" max="15106" width="28.7109375" style="150" customWidth="1"/>
    <col min="15107" max="15110" width="11.28515625" style="150" customWidth="1"/>
    <col min="15111" max="15135" width="11" style="150" customWidth="1"/>
    <col min="15136" max="15360" width="9.140625" style="150"/>
    <col min="15361" max="15361" width="8.28515625" style="150" customWidth="1"/>
    <col min="15362" max="15362" width="28.7109375" style="150" customWidth="1"/>
    <col min="15363" max="15366" width="11.28515625" style="150" customWidth="1"/>
    <col min="15367" max="15391" width="11" style="150" customWidth="1"/>
    <col min="15392" max="15616" width="9.140625" style="150"/>
    <col min="15617" max="15617" width="8.28515625" style="150" customWidth="1"/>
    <col min="15618" max="15618" width="28.7109375" style="150" customWidth="1"/>
    <col min="15619" max="15622" width="11.28515625" style="150" customWidth="1"/>
    <col min="15623" max="15647" width="11" style="150" customWidth="1"/>
    <col min="15648" max="15872" width="9.140625" style="150"/>
    <col min="15873" max="15873" width="8.28515625" style="150" customWidth="1"/>
    <col min="15874" max="15874" width="28.7109375" style="150" customWidth="1"/>
    <col min="15875" max="15878" width="11.28515625" style="150" customWidth="1"/>
    <col min="15879" max="15903" width="11" style="150" customWidth="1"/>
    <col min="15904" max="16128" width="9.140625" style="150"/>
    <col min="16129" max="16129" width="8.28515625" style="150" customWidth="1"/>
    <col min="16130" max="16130" width="28.7109375" style="150" customWidth="1"/>
    <col min="16131" max="16134" width="11.28515625" style="150" customWidth="1"/>
    <col min="16135" max="16159" width="11" style="150" customWidth="1"/>
    <col min="16160" max="16384" width="9.140625" style="150"/>
  </cols>
  <sheetData>
    <row r="1" spans="1:31">
      <c r="A1" s="149"/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Q1" s="151"/>
      <c r="R1" s="151"/>
      <c r="S1" s="151"/>
      <c r="T1" s="151"/>
      <c r="U1" s="151"/>
      <c r="AB1" s="352"/>
      <c r="AC1" s="353"/>
      <c r="AD1" s="353"/>
      <c r="AE1" s="353"/>
    </row>
    <row r="2" spans="1:31" ht="18.75" customHeight="1">
      <c r="A2" s="320" t="s">
        <v>200</v>
      </c>
      <c r="B2" s="320"/>
      <c r="C2" s="320"/>
      <c r="D2" s="320"/>
      <c r="E2" s="320"/>
      <c r="F2" s="320"/>
      <c r="G2" s="320"/>
      <c r="H2" s="320"/>
      <c r="I2" s="320"/>
      <c r="J2" s="320"/>
      <c r="K2" s="320"/>
      <c r="L2" s="320"/>
      <c r="M2" s="320"/>
      <c r="N2" s="320"/>
      <c r="O2" s="320"/>
      <c r="P2" s="320"/>
      <c r="Q2" s="320"/>
      <c r="R2" s="320"/>
      <c r="S2" s="320"/>
      <c r="T2" s="320"/>
      <c r="U2" s="320"/>
      <c r="V2" s="320"/>
      <c r="W2" s="320"/>
      <c r="X2" s="320"/>
      <c r="Y2" s="320"/>
      <c r="Z2" s="320"/>
      <c r="AA2" s="320"/>
      <c r="AB2" s="320"/>
      <c r="AC2" s="320"/>
      <c r="AD2" s="320"/>
      <c r="AE2" s="320"/>
    </row>
    <row r="3" spans="1:31">
      <c r="A3" s="154"/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  <c r="AE3" s="153"/>
    </row>
    <row r="4" spans="1:31" ht="16.149999999999999" customHeight="1">
      <c r="A4" s="354" t="s">
        <v>145</v>
      </c>
      <c r="B4" s="354" t="s">
        <v>146</v>
      </c>
      <c r="C4" s="356" t="s">
        <v>147</v>
      </c>
      <c r="D4" s="357"/>
      <c r="E4" s="357"/>
      <c r="F4" s="358"/>
      <c r="G4" s="356" t="s">
        <v>148</v>
      </c>
      <c r="H4" s="357"/>
      <c r="I4" s="357"/>
      <c r="J4" s="357"/>
      <c r="K4" s="357"/>
      <c r="L4" s="357"/>
      <c r="M4" s="358"/>
      <c r="N4" s="312" t="s">
        <v>149</v>
      </c>
      <c r="O4" s="333"/>
      <c r="P4" s="333"/>
      <c r="Q4" s="333"/>
      <c r="R4" s="333"/>
      <c r="S4" s="333"/>
      <c r="T4" s="333"/>
      <c r="U4" s="333"/>
      <c r="V4" s="333"/>
      <c r="W4" s="333"/>
      <c r="X4" s="333"/>
      <c r="Y4" s="313"/>
      <c r="Z4" s="356" t="s">
        <v>150</v>
      </c>
      <c r="AA4" s="357"/>
      <c r="AB4" s="358"/>
      <c r="AC4" s="361" t="s">
        <v>151</v>
      </c>
      <c r="AD4" s="362"/>
      <c r="AE4" s="363"/>
    </row>
    <row r="5" spans="1:31" ht="32.450000000000003" customHeight="1">
      <c r="A5" s="355"/>
      <c r="B5" s="355"/>
      <c r="C5" s="359"/>
      <c r="D5" s="304"/>
      <c r="E5" s="304"/>
      <c r="F5" s="360"/>
      <c r="G5" s="359"/>
      <c r="H5" s="304"/>
      <c r="I5" s="304"/>
      <c r="J5" s="304"/>
      <c r="K5" s="304"/>
      <c r="L5" s="304"/>
      <c r="M5" s="360"/>
      <c r="N5" s="312" t="s">
        <v>152</v>
      </c>
      <c r="O5" s="333"/>
      <c r="P5" s="333"/>
      <c r="Q5" s="313"/>
      <c r="R5" s="312" t="s">
        <v>153</v>
      </c>
      <c r="S5" s="333"/>
      <c r="T5" s="333"/>
      <c r="U5" s="313"/>
      <c r="V5" s="312" t="s">
        <v>154</v>
      </c>
      <c r="W5" s="333"/>
      <c r="X5" s="333"/>
      <c r="Y5" s="313"/>
      <c r="Z5" s="304"/>
      <c r="AA5" s="304"/>
      <c r="AB5" s="360"/>
      <c r="AC5" s="364"/>
      <c r="AD5" s="365"/>
      <c r="AE5" s="366"/>
    </row>
    <row r="6" spans="1:31" ht="18" customHeight="1" thickBot="1">
      <c r="A6" s="155">
        <v>1</v>
      </c>
      <c r="B6" s="156">
        <v>2</v>
      </c>
      <c r="C6" s="312">
        <v>3</v>
      </c>
      <c r="D6" s="333"/>
      <c r="E6" s="333"/>
      <c r="F6" s="313"/>
      <c r="G6" s="312">
        <v>4</v>
      </c>
      <c r="H6" s="333"/>
      <c r="I6" s="333"/>
      <c r="J6" s="333"/>
      <c r="K6" s="333"/>
      <c r="L6" s="333"/>
      <c r="M6" s="313"/>
      <c r="N6" s="349">
        <v>5</v>
      </c>
      <c r="O6" s="350"/>
      <c r="P6" s="350"/>
      <c r="Q6" s="351"/>
      <c r="R6" s="349">
        <v>6</v>
      </c>
      <c r="S6" s="350"/>
      <c r="T6" s="350"/>
      <c r="U6" s="351"/>
      <c r="V6" s="349">
        <v>7</v>
      </c>
      <c r="W6" s="350"/>
      <c r="X6" s="350"/>
      <c r="Y6" s="351"/>
      <c r="Z6" s="350">
        <v>8</v>
      </c>
      <c r="AA6" s="350"/>
      <c r="AB6" s="351"/>
      <c r="AC6" s="349">
        <v>9</v>
      </c>
      <c r="AD6" s="350"/>
      <c r="AE6" s="351"/>
    </row>
    <row r="7" spans="1:31" ht="12.75" customHeight="1">
      <c r="A7" s="155" t="s">
        <v>222</v>
      </c>
      <c r="B7" s="233" t="s">
        <v>227</v>
      </c>
      <c r="C7" s="312">
        <v>1996</v>
      </c>
      <c r="D7" s="333"/>
      <c r="E7" s="333"/>
      <c r="F7" s="313"/>
      <c r="G7" s="340" t="s">
        <v>232</v>
      </c>
      <c r="H7" s="341"/>
      <c r="I7" s="341"/>
      <c r="J7" s="341"/>
      <c r="K7" s="341"/>
      <c r="L7" s="341"/>
      <c r="M7" s="342"/>
      <c r="N7" s="334">
        <v>53.170999999999999</v>
      </c>
      <c r="O7" s="335"/>
      <c r="P7" s="335"/>
      <c r="Q7" s="336"/>
      <c r="R7" s="334">
        <v>60</v>
      </c>
      <c r="S7" s="335"/>
      <c r="T7" s="335"/>
      <c r="U7" s="336"/>
      <c r="V7" s="334">
        <v>65</v>
      </c>
      <c r="W7" s="335"/>
      <c r="X7" s="335"/>
      <c r="Y7" s="336"/>
      <c r="Z7" s="337">
        <f>V7/R7*100</f>
        <v>108.33333333333333</v>
      </c>
      <c r="AA7" s="337"/>
      <c r="AB7" s="338"/>
      <c r="AC7" s="339">
        <f>V7/N7*100</f>
        <v>122.2470895789058</v>
      </c>
      <c r="AD7" s="337"/>
      <c r="AE7" s="338"/>
    </row>
    <row r="8" spans="1:31">
      <c r="A8" s="155" t="s">
        <v>223</v>
      </c>
      <c r="B8" s="234" t="s">
        <v>228</v>
      </c>
      <c r="C8" s="312">
        <v>2011</v>
      </c>
      <c r="D8" s="333"/>
      <c r="E8" s="333"/>
      <c r="F8" s="313"/>
      <c r="G8" s="343"/>
      <c r="H8" s="344"/>
      <c r="I8" s="344"/>
      <c r="J8" s="344"/>
      <c r="K8" s="344"/>
      <c r="L8" s="344"/>
      <c r="M8" s="345"/>
      <c r="N8" s="334">
        <v>79.284999999999997</v>
      </c>
      <c r="O8" s="335"/>
      <c r="P8" s="335"/>
      <c r="Q8" s="336"/>
      <c r="R8" s="334">
        <v>80</v>
      </c>
      <c r="S8" s="335"/>
      <c r="T8" s="335"/>
      <c r="U8" s="336"/>
      <c r="V8" s="334">
        <v>85</v>
      </c>
      <c r="W8" s="335"/>
      <c r="X8" s="335"/>
      <c r="Y8" s="336"/>
      <c r="Z8" s="337">
        <f t="shared" ref="Z8:Z9" si="0">V8/R8*100</f>
        <v>106.25</v>
      </c>
      <c r="AA8" s="337"/>
      <c r="AB8" s="338"/>
      <c r="AC8" s="339">
        <f t="shared" ref="AC8:AC9" si="1">V8/N8*100</f>
        <v>107.20817304660403</v>
      </c>
      <c r="AD8" s="337"/>
      <c r="AE8" s="338"/>
    </row>
    <row r="9" spans="1:31">
      <c r="A9" s="155" t="s">
        <v>224</v>
      </c>
      <c r="B9" s="234" t="s">
        <v>229</v>
      </c>
      <c r="C9" s="312">
        <v>2011</v>
      </c>
      <c r="D9" s="333"/>
      <c r="E9" s="333"/>
      <c r="F9" s="313"/>
      <c r="G9" s="346"/>
      <c r="H9" s="347"/>
      <c r="I9" s="347"/>
      <c r="J9" s="347"/>
      <c r="K9" s="347"/>
      <c r="L9" s="347"/>
      <c r="M9" s="348"/>
      <c r="N9" s="334">
        <v>80.254999999999995</v>
      </c>
      <c r="O9" s="335"/>
      <c r="P9" s="335"/>
      <c r="Q9" s="336"/>
      <c r="R9" s="334">
        <v>85</v>
      </c>
      <c r="S9" s="335"/>
      <c r="T9" s="335"/>
      <c r="U9" s="336"/>
      <c r="V9" s="334">
        <v>90</v>
      </c>
      <c r="W9" s="335"/>
      <c r="X9" s="335"/>
      <c r="Y9" s="336"/>
      <c r="Z9" s="337">
        <f t="shared" si="0"/>
        <v>105.88235294117648</v>
      </c>
      <c r="AA9" s="337"/>
      <c r="AB9" s="338"/>
      <c r="AC9" s="339">
        <f t="shared" si="1"/>
        <v>112.14254563578594</v>
      </c>
      <c r="AD9" s="337"/>
      <c r="AE9" s="338"/>
    </row>
    <row r="10" spans="1:31">
      <c r="A10" s="324" t="s">
        <v>155</v>
      </c>
      <c r="B10" s="325"/>
      <c r="C10" s="325"/>
      <c r="D10" s="325"/>
      <c r="E10" s="325"/>
      <c r="F10" s="325"/>
      <c r="G10" s="325"/>
      <c r="H10" s="325"/>
      <c r="I10" s="325"/>
      <c r="J10" s="325"/>
      <c r="K10" s="325"/>
      <c r="L10" s="325"/>
      <c r="M10" s="326"/>
      <c r="N10" s="327">
        <f>SUM(N7:N9)</f>
        <v>212.71099999999998</v>
      </c>
      <c r="O10" s="328"/>
      <c r="P10" s="328"/>
      <c r="Q10" s="329"/>
      <c r="R10" s="327">
        <f>SUM(R7:R9)</f>
        <v>225</v>
      </c>
      <c r="S10" s="328"/>
      <c r="T10" s="328"/>
      <c r="U10" s="329"/>
      <c r="V10" s="327">
        <f>SUM(V7:V9)</f>
        <v>240</v>
      </c>
      <c r="W10" s="328"/>
      <c r="X10" s="328"/>
      <c r="Y10" s="329"/>
      <c r="Z10" s="330">
        <f>(V10/R10)*100</f>
        <v>106.66666666666667</v>
      </c>
      <c r="AA10" s="330"/>
      <c r="AB10" s="331"/>
      <c r="AC10" s="332">
        <f>(V10/N10)*100</f>
        <v>112.82914376783523</v>
      </c>
      <c r="AD10" s="330"/>
      <c r="AE10" s="331"/>
    </row>
    <row r="11" spans="1:31" ht="18.75" customHeight="1">
      <c r="A11" s="157"/>
      <c r="B11" s="157"/>
      <c r="C11" s="157"/>
      <c r="D11" s="157"/>
      <c r="E11" s="157"/>
      <c r="F11" s="157"/>
      <c r="G11" s="157"/>
      <c r="H11" s="157"/>
      <c r="I11" s="157"/>
      <c r="J11" s="157"/>
      <c r="K11" s="157"/>
      <c r="L11" s="157"/>
      <c r="M11" s="158"/>
      <c r="N11" s="158"/>
      <c r="O11" s="158"/>
      <c r="P11" s="158"/>
      <c r="Q11" s="159"/>
      <c r="R11" s="159"/>
      <c r="S11" s="159"/>
      <c r="T11" s="159"/>
      <c r="U11" s="159"/>
      <c r="V11" s="159"/>
      <c r="W11" s="160"/>
      <c r="X11" s="160"/>
      <c r="Y11" s="160"/>
      <c r="Z11" s="160"/>
      <c r="AA11" s="160"/>
      <c r="AB11" s="160"/>
      <c r="AC11" s="160"/>
      <c r="AD11" s="160"/>
      <c r="AE11" s="160"/>
    </row>
    <row r="12" spans="1:31" s="152" customFormat="1" ht="15" customHeight="1">
      <c r="A12" s="320" t="s">
        <v>202</v>
      </c>
      <c r="B12" s="320"/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  <c r="N12" s="320"/>
      <c r="O12" s="320"/>
      <c r="P12" s="320"/>
      <c r="Q12" s="320"/>
      <c r="R12" s="320"/>
      <c r="S12" s="320"/>
      <c r="T12" s="320"/>
      <c r="U12" s="320"/>
      <c r="V12" s="320"/>
      <c r="W12" s="320"/>
      <c r="X12" s="320"/>
      <c r="Y12" s="320"/>
      <c r="Z12" s="320"/>
      <c r="AA12" s="320"/>
      <c r="AB12" s="320"/>
      <c r="AC12" s="320"/>
      <c r="AD12" s="320"/>
      <c r="AE12" s="320"/>
    </row>
    <row r="13" spans="1:31">
      <c r="A13" s="161"/>
      <c r="B13" s="161"/>
      <c r="C13" s="161"/>
      <c r="D13" s="161"/>
      <c r="E13" s="161"/>
      <c r="F13" s="161"/>
      <c r="G13" s="161"/>
      <c r="H13" s="162"/>
      <c r="I13" s="162"/>
      <c r="J13" s="162"/>
      <c r="K13" s="162"/>
      <c r="L13" s="162"/>
      <c r="M13" s="162"/>
      <c r="N13" s="162"/>
      <c r="O13" s="162"/>
      <c r="P13" s="162"/>
      <c r="Q13" s="162"/>
      <c r="R13" s="162"/>
      <c r="S13" s="162"/>
      <c r="T13" s="162"/>
      <c r="U13" s="162"/>
      <c r="V13" s="161"/>
      <c r="AE13" s="151" t="s">
        <v>156</v>
      </c>
    </row>
    <row r="14" spans="1:31" ht="30" customHeight="1">
      <c r="A14" s="310" t="s">
        <v>145</v>
      </c>
      <c r="B14" s="310" t="s">
        <v>157</v>
      </c>
      <c r="C14" s="310"/>
      <c r="D14" s="310"/>
      <c r="E14" s="310"/>
      <c r="F14" s="310"/>
      <c r="G14" s="310" t="s">
        <v>158</v>
      </c>
      <c r="H14" s="310"/>
      <c r="I14" s="310"/>
      <c r="J14" s="310"/>
      <c r="K14" s="310"/>
      <c r="L14" s="310" t="s">
        <v>159</v>
      </c>
      <c r="M14" s="310"/>
      <c r="N14" s="310"/>
      <c r="O14" s="310"/>
      <c r="P14" s="310"/>
      <c r="Q14" s="310" t="s">
        <v>160</v>
      </c>
      <c r="R14" s="310"/>
      <c r="S14" s="310"/>
      <c r="T14" s="310"/>
      <c r="U14" s="310"/>
      <c r="V14" s="310" t="s">
        <v>161</v>
      </c>
      <c r="W14" s="310"/>
      <c r="X14" s="310"/>
      <c r="Y14" s="310"/>
      <c r="Z14" s="310"/>
      <c r="AA14" s="310" t="s">
        <v>155</v>
      </c>
      <c r="AB14" s="310"/>
      <c r="AC14" s="310"/>
      <c r="AD14" s="310"/>
      <c r="AE14" s="310"/>
    </row>
    <row r="15" spans="1:31" ht="30" customHeight="1">
      <c r="A15" s="310"/>
      <c r="B15" s="310"/>
      <c r="C15" s="310"/>
      <c r="D15" s="310"/>
      <c r="E15" s="310"/>
      <c r="F15" s="310"/>
      <c r="G15" s="310" t="s">
        <v>162</v>
      </c>
      <c r="H15" s="310" t="s">
        <v>163</v>
      </c>
      <c r="I15" s="310"/>
      <c r="J15" s="310"/>
      <c r="K15" s="310"/>
      <c r="L15" s="310" t="s">
        <v>162</v>
      </c>
      <c r="M15" s="310" t="s">
        <v>163</v>
      </c>
      <c r="N15" s="310"/>
      <c r="O15" s="310"/>
      <c r="P15" s="310"/>
      <c r="Q15" s="310" t="s">
        <v>162</v>
      </c>
      <c r="R15" s="310" t="s">
        <v>163</v>
      </c>
      <c r="S15" s="310"/>
      <c r="T15" s="310"/>
      <c r="U15" s="310"/>
      <c r="V15" s="310" t="s">
        <v>162</v>
      </c>
      <c r="W15" s="310" t="s">
        <v>163</v>
      </c>
      <c r="X15" s="310"/>
      <c r="Y15" s="310"/>
      <c r="Z15" s="310"/>
      <c r="AA15" s="310" t="s">
        <v>162</v>
      </c>
      <c r="AB15" s="310" t="s">
        <v>163</v>
      </c>
      <c r="AC15" s="310"/>
      <c r="AD15" s="310"/>
      <c r="AE15" s="310"/>
    </row>
    <row r="16" spans="1:31" ht="39.950000000000003" customHeight="1">
      <c r="A16" s="310"/>
      <c r="B16" s="310"/>
      <c r="C16" s="310"/>
      <c r="D16" s="310"/>
      <c r="E16" s="310"/>
      <c r="F16" s="310"/>
      <c r="G16" s="310"/>
      <c r="H16" s="163" t="s">
        <v>164</v>
      </c>
      <c r="I16" s="163" t="s">
        <v>165</v>
      </c>
      <c r="J16" s="163" t="s">
        <v>166</v>
      </c>
      <c r="K16" s="163" t="s">
        <v>167</v>
      </c>
      <c r="L16" s="310"/>
      <c r="M16" s="163" t="s">
        <v>164</v>
      </c>
      <c r="N16" s="163" t="s">
        <v>165</v>
      </c>
      <c r="O16" s="163" t="s">
        <v>166</v>
      </c>
      <c r="P16" s="163" t="s">
        <v>167</v>
      </c>
      <c r="Q16" s="310"/>
      <c r="R16" s="163" t="s">
        <v>164</v>
      </c>
      <c r="S16" s="163" t="s">
        <v>165</v>
      </c>
      <c r="T16" s="163" t="s">
        <v>166</v>
      </c>
      <c r="U16" s="163" t="s">
        <v>167</v>
      </c>
      <c r="V16" s="310"/>
      <c r="W16" s="163" t="s">
        <v>164</v>
      </c>
      <c r="X16" s="163" t="s">
        <v>165</v>
      </c>
      <c r="Y16" s="163" t="s">
        <v>166</v>
      </c>
      <c r="Z16" s="163" t="s">
        <v>167</v>
      </c>
      <c r="AA16" s="310"/>
      <c r="AB16" s="163" t="s">
        <v>164</v>
      </c>
      <c r="AC16" s="163" t="s">
        <v>165</v>
      </c>
      <c r="AD16" s="163" t="s">
        <v>166</v>
      </c>
      <c r="AE16" s="163" t="s">
        <v>167</v>
      </c>
    </row>
    <row r="17" spans="1:31" ht="18" customHeight="1">
      <c r="A17" s="163">
        <v>1</v>
      </c>
      <c r="B17" s="310">
        <v>2</v>
      </c>
      <c r="C17" s="310"/>
      <c r="D17" s="310"/>
      <c r="E17" s="310"/>
      <c r="F17" s="310"/>
      <c r="G17" s="163">
        <v>3</v>
      </c>
      <c r="H17" s="163">
        <v>4</v>
      </c>
      <c r="I17" s="163">
        <v>5</v>
      </c>
      <c r="J17" s="163">
        <v>6</v>
      </c>
      <c r="K17" s="163">
        <v>7</v>
      </c>
      <c r="L17" s="163">
        <v>8</v>
      </c>
      <c r="M17" s="163">
        <v>9</v>
      </c>
      <c r="N17" s="163">
        <v>10</v>
      </c>
      <c r="O17" s="163">
        <v>11</v>
      </c>
      <c r="P17" s="163">
        <v>12</v>
      </c>
      <c r="Q17" s="163">
        <v>13</v>
      </c>
      <c r="R17" s="163">
        <v>14</v>
      </c>
      <c r="S17" s="163">
        <v>15</v>
      </c>
      <c r="T17" s="163">
        <v>16</v>
      </c>
      <c r="U17" s="163">
        <v>17</v>
      </c>
      <c r="V17" s="164">
        <v>18</v>
      </c>
      <c r="W17" s="164">
        <v>19</v>
      </c>
      <c r="X17" s="164">
        <v>20</v>
      </c>
      <c r="Y17" s="164">
        <v>21</v>
      </c>
      <c r="Z17" s="164">
        <v>22</v>
      </c>
      <c r="AA17" s="164">
        <v>23</v>
      </c>
      <c r="AB17" s="164">
        <v>24</v>
      </c>
      <c r="AC17" s="164">
        <v>25</v>
      </c>
      <c r="AD17" s="164">
        <v>26</v>
      </c>
      <c r="AE17" s="164">
        <v>27</v>
      </c>
    </row>
    <row r="18" spans="1:31" ht="51" customHeight="1">
      <c r="A18" s="165">
        <v>1</v>
      </c>
      <c r="B18" s="321" t="s">
        <v>230</v>
      </c>
      <c r="C18" s="322"/>
      <c r="D18" s="322"/>
      <c r="E18" s="322"/>
      <c r="F18" s="323"/>
      <c r="G18" s="166">
        <f>SUM(H18,I18,J18,K18)</f>
        <v>0</v>
      </c>
      <c r="H18" s="167"/>
      <c r="I18" s="167"/>
      <c r="J18" s="167"/>
      <c r="K18" s="167"/>
      <c r="L18" s="166">
        <f t="shared" ref="L18:L20" si="2">SUM(M18,N18,O18,P18)</f>
        <v>30000</v>
      </c>
      <c r="M18" s="167"/>
      <c r="N18" s="167"/>
      <c r="O18" s="167">
        <v>20000</v>
      </c>
      <c r="P18" s="167">
        <v>10000</v>
      </c>
      <c r="Q18" s="166">
        <f t="shared" ref="Q18:Q20" si="3">SUM(R18,S18,T18,U18)</f>
        <v>0</v>
      </c>
      <c r="R18" s="167"/>
      <c r="S18" s="167"/>
      <c r="T18" s="167"/>
      <c r="U18" s="167"/>
      <c r="V18" s="166">
        <f>SUM(W18,X18,Y18,Z18)</f>
        <v>120000</v>
      </c>
      <c r="W18" s="167">
        <v>30000</v>
      </c>
      <c r="X18" s="167">
        <v>30000</v>
      </c>
      <c r="Y18" s="167">
        <v>30000</v>
      </c>
      <c r="Z18" s="167">
        <v>30000</v>
      </c>
      <c r="AA18" s="166">
        <f>SUM(AB18,AC18,AD18,AE18)</f>
        <v>150000</v>
      </c>
      <c r="AB18" s="167">
        <f>SUM(H18,M18,R18,W18)</f>
        <v>30000</v>
      </c>
      <c r="AC18" s="167">
        <f>SUM(I18,N18,S18,X18)</f>
        <v>30000</v>
      </c>
      <c r="AD18" s="167">
        <f>SUM(J18,O18,T18,Y18)</f>
        <v>50000</v>
      </c>
      <c r="AE18" s="167">
        <f>SUM(K18,P18,U18,Z18)</f>
        <v>40000</v>
      </c>
    </row>
    <row r="19" spans="1:31" ht="60" customHeight="1">
      <c r="A19" s="165">
        <v>2</v>
      </c>
      <c r="B19" s="321" t="s">
        <v>233</v>
      </c>
      <c r="C19" s="322"/>
      <c r="D19" s="322"/>
      <c r="E19" s="322"/>
      <c r="F19" s="323"/>
      <c r="G19" s="166">
        <f t="shared" ref="G19:G20" si="4">SUM(H19,I19,J19,K19)</f>
        <v>0</v>
      </c>
      <c r="H19" s="167"/>
      <c r="I19" s="167"/>
      <c r="J19" s="167"/>
      <c r="K19" s="167"/>
      <c r="L19" s="166">
        <f t="shared" si="2"/>
        <v>765.3</v>
      </c>
      <c r="M19" s="167">
        <v>765.3</v>
      </c>
      <c r="N19" s="167"/>
      <c r="O19" s="167"/>
      <c r="P19" s="167"/>
      <c r="Q19" s="166">
        <f t="shared" si="3"/>
        <v>0</v>
      </c>
      <c r="R19" s="167"/>
      <c r="S19" s="167"/>
      <c r="T19" s="167"/>
      <c r="U19" s="167"/>
      <c r="V19" s="166">
        <f t="shared" ref="V19:V20" si="5">SUM(W19,X19,Y19,Z19)</f>
        <v>0</v>
      </c>
      <c r="W19" s="167"/>
      <c r="X19" s="167"/>
      <c r="Y19" s="167"/>
      <c r="Z19" s="167"/>
      <c r="AA19" s="166">
        <f t="shared" ref="AA19:AA20" si="6">SUM(AB19,AC19,AD19,AE19)</f>
        <v>765.3</v>
      </c>
      <c r="AB19" s="167">
        <f t="shared" ref="AB19:AE20" si="7">SUM(H19,M19,R19,W19)</f>
        <v>765.3</v>
      </c>
      <c r="AC19" s="167">
        <f t="shared" si="7"/>
        <v>0</v>
      </c>
      <c r="AD19" s="167">
        <f t="shared" si="7"/>
        <v>0</v>
      </c>
      <c r="AE19" s="167">
        <f t="shared" si="7"/>
        <v>0</v>
      </c>
    </row>
    <row r="20" spans="1:31" ht="27" customHeight="1">
      <c r="A20" s="165">
        <v>5</v>
      </c>
      <c r="B20" s="321" t="s">
        <v>231</v>
      </c>
      <c r="C20" s="322"/>
      <c r="D20" s="322"/>
      <c r="E20" s="322"/>
      <c r="F20" s="323"/>
      <c r="G20" s="166">
        <f t="shared" si="4"/>
        <v>8000</v>
      </c>
      <c r="H20" s="167">
        <v>8000</v>
      </c>
      <c r="I20" s="167"/>
      <c r="J20" s="167"/>
      <c r="K20" s="167"/>
      <c r="L20" s="166">
        <f t="shared" si="2"/>
        <v>622</v>
      </c>
      <c r="M20" s="167">
        <v>622</v>
      </c>
      <c r="N20" s="167"/>
      <c r="O20" s="167"/>
      <c r="P20" s="167"/>
      <c r="Q20" s="166">
        <f t="shared" si="3"/>
        <v>500</v>
      </c>
      <c r="R20" s="167"/>
      <c r="S20" s="167"/>
      <c r="T20" s="235">
        <v>250</v>
      </c>
      <c r="U20" s="235">
        <v>250</v>
      </c>
      <c r="V20" s="166">
        <f t="shared" si="5"/>
        <v>0</v>
      </c>
      <c r="W20" s="167"/>
      <c r="X20" s="167"/>
      <c r="Y20" s="167"/>
      <c r="Z20" s="167"/>
      <c r="AA20" s="166">
        <f t="shared" si="6"/>
        <v>9122</v>
      </c>
      <c r="AB20" s="167">
        <f t="shared" si="7"/>
        <v>8622</v>
      </c>
      <c r="AC20" s="167">
        <f t="shared" si="7"/>
        <v>0</v>
      </c>
      <c r="AD20" s="167">
        <f t="shared" si="7"/>
        <v>250</v>
      </c>
      <c r="AE20" s="167">
        <f t="shared" si="7"/>
        <v>250</v>
      </c>
    </row>
    <row r="21" spans="1:31" ht="20.100000000000001" customHeight="1">
      <c r="A21" s="314" t="s">
        <v>155</v>
      </c>
      <c r="B21" s="315"/>
      <c r="C21" s="315"/>
      <c r="D21" s="315"/>
      <c r="E21" s="315"/>
      <c r="F21" s="316"/>
      <c r="G21" s="168">
        <f t="shared" ref="G21:AE21" si="8">SUM(G18:G20)</f>
        <v>8000</v>
      </c>
      <c r="H21" s="168">
        <f t="shared" si="8"/>
        <v>8000</v>
      </c>
      <c r="I21" s="168">
        <f t="shared" si="8"/>
        <v>0</v>
      </c>
      <c r="J21" s="168">
        <f t="shared" si="8"/>
        <v>0</v>
      </c>
      <c r="K21" s="168">
        <f t="shared" si="8"/>
        <v>0</v>
      </c>
      <c r="L21" s="168">
        <f t="shared" si="8"/>
        <v>31387.3</v>
      </c>
      <c r="M21" s="168">
        <f t="shared" si="8"/>
        <v>1387.3</v>
      </c>
      <c r="N21" s="168">
        <f t="shared" si="8"/>
        <v>0</v>
      </c>
      <c r="O21" s="168">
        <f t="shared" si="8"/>
        <v>20000</v>
      </c>
      <c r="P21" s="168">
        <f t="shared" si="8"/>
        <v>10000</v>
      </c>
      <c r="Q21" s="168">
        <f t="shared" si="8"/>
        <v>500</v>
      </c>
      <c r="R21" s="168">
        <f t="shared" si="8"/>
        <v>0</v>
      </c>
      <c r="S21" s="168">
        <f t="shared" si="8"/>
        <v>0</v>
      </c>
      <c r="T21" s="168">
        <f t="shared" si="8"/>
        <v>250</v>
      </c>
      <c r="U21" s="168">
        <f t="shared" si="8"/>
        <v>250</v>
      </c>
      <c r="V21" s="168">
        <f t="shared" si="8"/>
        <v>120000</v>
      </c>
      <c r="W21" s="168">
        <f t="shared" si="8"/>
        <v>30000</v>
      </c>
      <c r="X21" s="168">
        <f t="shared" si="8"/>
        <v>30000</v>
      </c>
      <c r="Y21" s="168">
        <f t="shared" si="8"/>
        <v>30000</v>
      </c>
      <c r="Z21" s="168">
        <f t="shared" si="8"/>
        <v>30000</v>
      </c>
      <c r="AA21" s="168">
        <f t="shared" si="8"/>
        <v>159887.29999999999</v>
      </c>
      <c r="AB21" s="168">
        <f t="shared" si="8"/>
        <v>39387.300000000003</v>
      </c>
      <c r="AC21" s="168">
        <f t="shared" si="8"/>
        <v>30000</v>
      </c>
      <c r="AD21" s="168">
        <f t="shared" si="8"/>
        <v>50250</v>
      </c>
      <c r="AE21" s="168">
        <f t="shared" si="8"/>
        <v>40250</v>
      </c>
    </row>
    <row r="22" spans="1:31" ht="20.100000000000001" customHeight="1">
      <c r="A22" s="317" t="s">
        <v>168</v>
      </c>
      <c r="B22" s="318"/>
      <c r="C22" s="318"/>
      <c r="D22" s="318"/>
      <c r="E22" s="318"/>
      <c r="F22" s="319"/>
      <c r="G22" s="169">
        <f>G21/AA21*100</f>
        <v>5.0035243574692929</v>
      </c>
      <c r="H22" s="170"/>
      <c r="I22" s="170"/>
      <c r="J22" s="170"/>
      <c r="K22" s="170"/>
      <c r="L22" s="169">
        <f>L21/AA21*100</f>
        <v>19.630890008149489</v>
      </c>
      <c r="M22" s="170"/>
      <c r="N22" s="170"/>
      <c r="O22" s="170"/>
      <c r="P22" s="170"/>
      <c r="Q22" s="169">
        <f>Q21/AA21*100</f>
        <v>0.31272027234183081</v>
      </c>
      <c r="R22" s="170"/>
      <c r="S22" s="170"/>
      <c r="T22" s="170"/>
      <c r="U22" s="170"/>
      <c r="V22" s="169">
        <f>V21/AA21*100</f>
        <v>75.052865362039384</v>
      </c>
      <c r="W22" s="163"/>
      <c r="X22" s="163"/>
      <c r="Y22" s="163"/>
      <c r="Z22" s="163"/>
      <c r="AA22" s="169">
        <f>SUM(G22,L22,Q22,V22)</f>
        <v>100</v>
      </c>
      <c r="AB22" s="163"/>
      <c r="AC22" s="163"/>
      <c r="AD22" s="163"/>
      <c r="AE22" s="163"/>
    </row>
    <row r="23" spans="1:31" s="221" customFormat="1" ht="20.100000000000001" customHeight="1">
      <c r="A23" s="218"/>
      <c r="B23" s="218"/>
      <c r="C23" s="218"/>
      <c r="D23" s="218"/>
      <c r="E23" s="218"/>
      <c r="F23" s="218"/>
      <c r="G23" s="219"/>
      <c r="H23" s="219"/>
      <c r="I23" s="219"/>
      <c r="J23" s="219"/>
      <c r="K23" s="219"/>
      <c r="L23" s="219"/>
      <c r="M23" s="219"/>
      <c r="N23" s="219"/>
      <c r="O23" s="219"/>
      <c r="P23" s="219"/>
      <c r="Q23" s="219"/>
      <c r="R23" s="219"/>
      <c r="S23" s="219"/>
      <c r="T23" s="219"/>
      <c r="U23" s="219"/>
      <c r="V23" s="219"/>
      <c r="W23" s="220"/>
      <c r="X23" s="220"/>
      <c r="Y23" s="220"/>
      <c r="Z23" s="220"/>
      <c r="AA23" s="219"/>
      <c r="AB23" s="220"/>
      <c r="AC23" s="220"/>
      <c r="AD23" s="220"/>
      <c r="AE23" s="220"/>
    </row>
    <row r="24" spans="1:31" s="178" customFormat="1" ht="12" customHeight="1">
      <c r="A24" s="309" t="s">
        <v>235</v>
      </c>
      <c r="B24" s="309"/>
      <c r="C24" s="309"/>
      <c r="D24" s="309"/>
      <c r="E24" s="309"/>
      <c r="F24" s="309"/>
      <c r="G24" s="309"/>
      <c r="H24" s="309"/>
      <c r="I24" s="309"/>
      <c r="J24" s="309"/>
      <c r="K24" s="179"/>
      <c r="L24" s="303" t="s">
        <v>183</v>
      </c>
      <c r="M24" s="303"/>
      <c r="N24" s="303"/>
      <c r="O24" s="303"/>
      <c r="P24" s="303"/>
      <c r="V24" s="304" t="s">
        <v>236</v>
      </c>
      <c r="W24" s="305"/>
      <c r="X24" s="305"/>
      <c r="Y24" s="305"/>
      <c r="Z24" s="305"/>
    </row>
    <row r="25" spans="1:31" s="149" customFormat="1" ht="19.5" customHeight="1">
      <c r="B25" s="180"/>
      <c r="C25" s="149" t="s">
        <v>184</v>
      </c>
      <c r="E25" s="180"/>
      <c r="F25" s="180"/>
      <c r="G25" s="180"/>
      <c r="H25" s="180"/>
      <c r="I25" s="180"/>
      <c r="J25" s="180"/>
      <c r="K25" s="180"/>
      <c r="M25" s="180"/>
      <c r="N25" s="149" t="s">
        <v>14</v>
      </c>
      <c r="O25" s="180"/>
      <c r="Q25" s="180"/>
      <c r="R25" s="180"/>
      <c r="S25" s="180"/>
      <c r="V25" s="297" t="s">
        <v>185</v>
      </c>
      <c r="W25" s="297"/>
      <c r="X25" s="297"/>
      <c r="Y25" s="297"/>
      <c r="Z25" s="297"/>
    </row>
    <row r="26" spans="1:31">
      <c r="A26" s="171"/>
      <c r="B26" s="171"/>
      <c r="C26" s="172"/>
      <c r="D26" s="172"/>
      <c r="E26" s="172"/>
      <c r="F26" s="172"/>
      <c r="G26" s="172"/>
      <c r="H26" s="172"/>
      <c r="I26" s="172"/>
      <c r="J26" s="172"/>
      <c r="K26" s="172"/>
      <c r="L26" s="172"/>
      <c r="M26" s="172"/>
      <c r="N26" s="172"/>
      <c r="O26" s="172"/>
      <c r="P26" s="172"/>
      <c r="Q26" s="172"/>
      <c r="R26" s="172"/>
      <c r="S26" s="171"/>
      <c r="T26" s="171"/>
      <c r="U26" s="171"/>
      <c r="V26" s="171"/>
      <c r="W26" s="172"/>
      <c r="X26" s="171"/>
      <c r="Y26" s="171"/>
      <c r="Z26" s="171"/>
      <c r="AA26" s="171"/>
    </row>
    <row r="27" spans="1:31">
      <c r="A27" s="173"/>
      <c r="B27" s="173"/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</row>
    <row r="28" spans="1:31" s="152" customFormat="1" ht="20.100000000000001" customHeight="1">
      <c r="A28" s="320" t="s">
        <v>201</v>
      </c>
      <c r="B28" s="320"/>
      <c r="C28" s="320"/>
      <c r="D28" s="320"/>
      <c r="E28" s="320"/>
      <c r="F28" s="320"/>
      <c r="G28" s="320"/>
      <c r="H28" s="320"/>
      <c r="I28" s="320"/>
      <c r="J28" s="320"/>
      <c r="K28" s="320"/>
      <c r="L28" s="320"/>
      <c r="M28" s="320"/>
      <c r="N28" s="320"/>
      <c r="O28" s="320"/>
      <c r="P28" s="320"/>
      <c r="Q28" s="320"/>
      <c r="R28" s="320"/>
      <c r="S28" s="320"/>
      <c r="T28" s="320"/>
      <c r="U28" s="320"/>
      <c r="V28" s="320"/>
      <c r="W28" s="320"/>
      <c r="X28" s="320"/>
      <c r="Y28" s="320"/>
      <c r="Z28" s="320"/>
      <c r="AA28" s="320"/>
      <c r="AB28" s="320"/>
      <c r="AC28" s="320"/>
      <c r="AD28" s="320"/>
      <c r="AE28" s="320"/>
    </row>
    <row r="29" spans="1:31" s="175" customFormat="1">
      <c r="A29" s="150"/>
      <c r="B29" s="150"/>
      <c r="C29" s="150"/>
      <c r="D29" s="150"/>
      <c r="E29" s="150"/>
      <c r="F29" s="150"/>
      <c r="G29" s="150"/>
      <c r="H29" s="150"/>
      <c r="I29" s="150"/>
      <c r="K29" s="150"/>
      <c r="AE29" s="151" t="s">
        <v>156</v>
      </c>
    </row>
    <row r="30" spans="1:31" s="176" customFormat="1" ht="34.5" customHeight="1">
      <c r="A30" s="311" t="s">
        <v>145</v>
      </c>
      <c r="B30" s="310" t="s">
        <v>169</v>
      </c>
      <c r="C30" s="310" t="s">
        <v>170</v>
      </c>
      <c r="D30" s="310"/>
      <c r="E30" s="310" t="s">
        <v>171</v>
      </c>
      <c r="F30" s="310"/>
      <c r="G30" s="310" t="s">
        <v>172</v>
      </c>
      <c r="H30" s="310"/>
      <c r="I30" s="310" t="s">
        <v>173</v>
      </c>
      <c r="J30" s="310"/>
      <c r="K30" s="310" t="s">
        <v>174</v>
      </c>
      <c r="L30" s="310"/>
      <c r="M30" s="310"/>
      <c r="N30" s="310"/>
      <c r="O30" s="310"/>
      <c r="P30" s="310"/>
      <c r="Q30" s="310"/>
      <c r="R30" s="310"/>
      <c r="S30" s="310"/>
      <c r="T30" s="310"/>
      <c r="U30" s="310" t="s">
        <v>175</v>
      </c>
      <c r="V30" s="310"/>
      <c r="W30" s="310"/>
      <c r="X30" s="310"/>
      <c r="Y30" s="310"/>
      <c r="Z30" s="310" t="s">
        <v>176</v>
      </c>
      <c r="AA30" s="310"/>
      <c r="AB30" s="310"/>
      <c r="AC30" s="310"/>
      <c r="AD30" s="310"/>
      <c r="AE30" s="310"/>
    </row>
    <row r="31" spans="1:31" s="176" customFormat="1" ht="63.75" customHeight="1">
      <c r="A31" s="311"/>
      <c r="B31" s="310"/>
      <c r="C31" s="310"/>
      <c r="D31" s="310"/>
      <c r="E31" s="310"/>
      <c r="F31" s="310"/>
      <c r="G31" s="310"/>
      <c r="H31" s="310"/>
      <c r="I31" s="310"/>
      <c r="J31" s="310"/>
      <c r="K31" s="310" t="s">
        <v>177</v>
      </c>
      <c r="L31" s="310"/>
      <c r="M31" s="310" t="s">
        <v>178</v>
      </c>
      <c r="N31" s="310"/>
      <c r="O31" s="310" t="s">
        <v>179</v>
      </c>
      <c r="P31" s="310"/>
      <c r="Q31" s="310"/>
      <c r="R31" s="310"/>
      <c r="S31" s="310"/>
      <c r="T31" s="310"/>
      <c r="U31" s="310"/>
      <c r="V31" s="310"/>
      <c r="W31" s="310"/>
      <c r="X31" s="310"/>
      <c r="Y31" s="310"/>
      <c r="Z31" s="310"/>
      <c r="AA31" s="310"/>
      <c r="AB31" s="310"/>
      <c r="AC31" s="310"/>
      <c r="AD31" s="310"/>
      <c r="AE31" s="310"/>
    </row>
    <row r="32" spans="1:31" s="177" customFormat="1" ht="82.5" customHeight="1">
      <c r="A32" s="311"/>
      <c r="B32" s="310"/>
      <c r="C32" s="310"/>
      <c r="D32" s="310"/>
      <c r="E32" s="310"/>
      <c r="F32" s="310"/>
      <c r="G32" s="310"/>
      <c r="H32" s="310"/>
      <c r="I32" s="310"/>
      <c r="J32" s="310"/>
      <c r="K32" s="310"/>
      <c r="L32" s="310"/>
      <c r="M32" s="310"/>
      <c r="N32" s="310"/>
      <c r="O32" s="310" t="s">
        <v>180</v>
      </c>
      <c r="P32" s="310"/>
      <c r="Q32" s="310" t="s">
        <v>181</v>
      </c>
      <c r="R32" s="310"/>
      <c r="S32" s="310" t="s">
        <v>182</v>
      </c>
      <c r="T32" s="310"/>
      <c r="U32" s="310"/>
      <c r="V32" s="310"/>
      <c r="W32" s="310"/>
      <c r="X32" s="310"/>
      <c r="Y32" s="310"/>
      <c r="Z32" s="310"/>
      <c r="AA32" s="310"/>
      <c r="AB32" s="310"/>
      <c r="AC32" s="310"/>
      <c r="AD32" s="310"/>
      <c r="AE32" s="310"/>
    </row>
    <row r="33" spans="1:31" s="176" customFormat="1" ht="18" customHeight="1">
      <c r="A33" s="164">
        <v>1</v>
      </c>
      <c r="B33" s="163">
        <v>2</v>
      </c>
      <c r="C33" s="310">
        <v>3</v>
      </c>
      <c r="D33" s="310"/>
      <c r="E33" s="310">
        <v>4</v>
      </c>
      <c r="F33" s="310"/>
      <c r="G33" s="310">
        <v>5</v>
      </c>
      <c r="H33" s="310"/>
      <c r="I33" s="310">
        <v>6</v>
      </c>
      <c r="J33" s="310"/>
      <c r="K33" s="312">
        <v>7</v>
      </c>
      <c r="L33" s="313"/>
      <c r="M33" s="312">
        <v>8</v>
      </c>
      <c r="N33" s="313"/>
      <c r="O33" s="310">
        <v>9</v>
      </c>
      <c r="P33" s="310"/>
      <c r="Q33" s="311">
        <v>10</v>
      </c>
      <c r="R33" s="311"/>
      <c r="S33" s="310">
        <v>11</v>
      </c>
      <c r="T33" s="310"/>
      <c r="U33" s="310">
        <v>12</v>
      </c>
      <c r="V33" s="310"/>
      <c r="W33" s="310"/>
      <c r="X33" s="310"/>
      <c r="Y33" s="310"/>
      <c r="Z33" s="310">
        <v>13</v>
      </c>
      <c r="AA33" s="310"/>
      <c r="AB33" s="310"/>
      <c r="AC33" s="310"/>
      <c r="AD33" s="310"/>
      <c r="AE33" s="310"/>
    </row>
    <row r="34" spans="1:31" s="176" customFormat="1">
      <c r="A34" s="237" t="s">
        <v>234</v>
      </c>
      <c r="B34" s="237" t="s">
        <v>234</v>
      </c>
      <c r="C34" s="237" t="s">
        <v>234</v>
      </c>
      <c r="D34" s="237" t="s">
        <v>234</v>
      </c>
      <c r="E34" s="237" t="s">
        <v>234</v>
      </c>
      <c r="F34" s="237" t="s">
        <v>234</v>
      </c>
      <c r="G34" s="237" t="s">
        <v>234</v>
      </c>
      <c r="H34" s="237" t="s">
        <v>234</v>
      </c>
      <c r="I34" s="237" t="s">
        <v>234</v>
      </c>
      <c r="J34" s="237" t="s">
        <v>234</v>
      </c>
      <c r="K34" s="237" t="s">
        <v>234</v>
      </c>
      <c r="L34" s="237" t="s">
        <v>234</v>
      </c>
      <c r="M34" s="237" t="s">
        <v>234</v>
      </c>
      <c r="N34" s="237" t="s">
        <v>234</v>
      </c>
      <c r="O34" s="237" t="s">
        <v>234</v>
      </c>
      <c r="P34" s="237" t="s">
        <v>234</v>
      </c>
      <c r="Q34" s="237" t="s">
        <v>234</v>
      </c>
      <c r="R34" s="237" t="s">
        <v>234</v>
      </c>
      <c r="S34" s="237" t="s">
        <v>234</v>
      </c>
      <c r="T34" s="237" t="s">
        <v>234</v>
      </c>
      <c r="U34" s="237" t="s">
        <v>234</v>
      </c>
      <c r="V34" s="237" t="s">
        <v>234</v>
      </c>
      <c r="W34" s="237" t="s">
        <v>234</v>
      </c>
      <c r="X34" s="237" t="s">
        <v>234</v>
      </c>
      <c r="Y34" s="237" t="s">
        <v>234</v>
      </c>
      <c r="Z34" s="237" t="s">
        <v>234</v>
      </c>
      <c r="AA34" s="237" t="s">
        <v>234</v>
      </c>
      <c r="AB34" s="237" t="s">
        <v>234</v>
      </c>
      <c r="AC34" s="237" t="s">
        <v>234</v>
      </c>
      <c r="AD34" s="237" t="s">
        <v>234</v>
      </c>
      <c r="AE34" s="237" t="s">
        <v>234</v>
      </c>
    </row>
    <row r="35" spans="1:31" s="176" customFormat="1" ht="20.100000000000001" customHeight="1">
      <c r="A35" s="306" t="s">
        <v>155</v>
      </c>
      <c r="B35" s="307"/>
      <c r="C35" s="307"/>
      <c r="D35" s="308"/>
      <c r="E35" s="300">
        <f>SUM(E34:E34)</f>
        <v>0</v>
      </c>
      <c r="F35" s="300"/>
      <c r="G35" s="300">
        <f>SUM(G34:G34)</f>
        <v>0</v>
      </c>
      <c r="H35" s="300"/>
      <c r="I35" s="300">
        <f>SUM(I34:I34)</f>
        <v>0</v>
      </c>
      <c r="J35" s="300"/>
      <c r="K35" s="300">
        <f>SUM(K34:K34)</f>
        <v>0</v>
      </c>
      <c r="L35" s="300"/>
      <c r="M35" s="300">
        <f>SUM(M34:M34)</f>
        <v>0</v>
      </c>
      <c r="N35" s="300"/>
      <c r="O35" s="300">
        <f>SUM(O34:O34)</f>
        <v>0</v>
      </c>
      <c r="P35" s="300"/>
      <c r="Q35" s="300">
        <f>SUM(Q34:Q34)</f>
        <v>0</v>
      </c>
      <c r="R35" s="300"/>
      <c r="S35" s="300">
        <f>SUM(S34:S34)</f>
        <v>0</v>
      </c>
      <c r="T35" s="300"/>
      <c r="U35" s="301"/>
      <c r="V35" s="301"/>
      <c r="W35" s="301"/>
      <c r="X35" s="301"/>
      <c r="Y35" s="301"/>
      <c r="Z35" s="302"/>
      <c r="AA35" s="302"/>
      <c r="AB35" s="302"/>
      <c r="AC35" s="302"/>
      <c r="AD35" s="302"/>
      <c r="AE35" s="302"/>
    </row>
    <row r="36" spans="1:31" ht="20.100000000000001" customHeight="1">
      <c r="A36" s="173"/>
      <c r="B36" s="173"/>
      <c r="C36" s="174"/>
      <c r="D36" s="174"/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174"/>
      <c r="T36" s="174"/>
      <c r="U36" s="174"/>
    </row>
    <row r="37" spans="1:31" s="178" customFormat="1" ht="20.100000000000001" customHeight="1">
      <c r="A37" s="309" t="s">
        <v>235</v>
      </c>
      <c r="B37" s="309"/>
      <c r="C37" s="309"/>
      <c r="D37" s="309"/>
      <c r="E37" s="309"/>
      <c r="F37" s="309"/>
      <c r="G37" s="309"/>
      <c r="H37" s="309"/>
      <c r="I37" s="309"/>
      <c r="J37" s="309"/>
      <c r="K37" s="238"/>
      <c r="L37" s="303" t="s">
        <v>183</v>
      </c>
      <c r="M37" s="303"/>
      <c r="N37" s="303"/>
      <c r="O37" s="303"/>
      <c r="P37" s="303"/>
      <c r="V37" s="304" t="s">
        <v>236</v>
      </c>
      <c r="W37" s="305"/>
      <c r="X37" s="305"/>
      <c r="Y37" s="305"/>
      <c r="Z37" s="305"/>
    </row>
    <row r="38" spans="1:31" s="149" customFormat="1" ht="19.5" customHeight="1">
      <c r="B38" s="180"/>
      <c r="C38" s="149" t="s">
        <v>184</v>
      </c>
      <c r="E38" s="180"/>
      <c r="F38" s="180"/>
      <c r="G38" s="180"/>
      <c r="H38" s="180"/>
      <c r="I38" s="180"/>
      <c r="J38" s="180"/>
      <c r="K38" s="180"/>
      <c r="M38" s="180"/>
      <c r="N38" s="149" t="s">
        <v>14</v>
      </c>
      <c r="O38" s="180"/>
      <c r="Q38" s="180"/>
      <c r="R38" s="180"/>
      <c r="S38" s="180"/>
      <c r="V38" s="297" t="s">
        <v>185</v>
      </c>
      <c r="W38" s="297"/>
      <c r="X38" s="297"/>
      <c r="Y38" s="297"/>
      <c r="Z38" s="297"/>
    </row>
    <row r="39" spans="1:31" ht="20.100000000000001" customHeight="1">
      <c r="B39" s="181"/>
      <c r="C39" s="181"/>
      <c r="D39" s="181"/>
      <c r="E39" s="181"/>
      <c r="F39" s="181"/>
      <c r="G39" s="181"/>
      <c r="H39" s="181"/>
      <c r="I39" s="181"/>
      <c r="J39" s="181"/>
      <c r="K39" s="181"/>
      <c r="L39" s="181"/>
      <c r="M39" s="181"/>
      <c r="N39" s="181"/>
      <c r="O39" s="181"/>
      <c r="P39" s="181"/>
      <c r="Q39" s="181"/>
      <c r="R39" s="181"/>
      <c r="S39" s="181"/>
      <c r="T39" s="181"/>
      <c r="U39" s="181"/>
    </row>
    <row r="40" spans="1:31" ht="20.100000000000001" customHeight="1">
      <c r="B40" s="181"/>
      <c r="C40" s="181"/>
      <c r="D40" s="181"/>
      <c r="E40" s="181"/>
      <c r="F40" s="181"/>
      <c r="G40" s="181"/>
      <c r="H40" s="181"/>
      <c r="I40" s="181"/>
      <c r="J40" s="181"/>
      <c r="K40" s="181"/>
      <c r="L40" s="181"/>
      <c r="M40" s="181"/>
      <c r="N40" s="181"/>
      <c r="O40" s="181"/>
      <c r="P40" s="181"/>
      <c r="Q40" s="181"/>
      <c r="R40" s="181"/>
      <c r="S40" s="181"/>
      <c r="T40" s="181"/>
      <c r="U40" s="181"/>
    </row>
    <row r="41" spans="1:31">
      <c r="B41" s="181"/>
      <c r="C41" s="181"/>
      <c r="D41" s="181"/>
      <c r="E41" s="181"/>
      <c r="F41" s="181"/>
      <c r="G41" s="181"/>
      <c r="H41" s="181"/>
      <c r="I41" s="181"/>
      <c r="J41" s="181"/>
      <c r="K41" s="181"/>
      <c r="L41" s="181"/>
      <c r="M41" s="181"/>
      <c r="N41" s="181"/>
      <c r="O41" s="181"/>
      <c r="P41" s="181"/>
      <c r="Q41" s="181"/>
      <c r="R41" s="181"/>
      <c r="S41" s="181"/>
      <c r="T41" s="181"/>
      <c r="U41" s="181"/>
    </row>
    <row r="42" spans="1:31" s="299" customFormat="1" ht="19.149999999999999" customHeight="1">
      <c r="A42" s="298"/>
    </row>
    <row r="45" spans="1:31">
      <c r="B45" s="182"/>
    </row>
    <row r="46" spans="1:31">
      <c r="B46" s="182"/>
    </row>
    <row r="47" spans="1:31">
      <c r="B47" s="182"/>
    </row>
    <row r="48" spans="1:31">
      <c r="B48" s="182"/>
    </row>
    <row r="49" spans="2:2">
      <c r="B49" s="182"/>
    </row>
    <row r="50" spans="2:2">
      <c r="B50" s="182"/>
    </row>
    <row r="51" spans="2:2">
      <c r="B51" s="182"/>
    </row>
  </sheetData>
  <mergeCells count="115">
    <mergeCell ref="V5:Y5"/>
    <mergeCell ref="C6:F6"/>
    <mergeCell ref="G6:M6"/>
    <mergeCell ref="N6:Q6"/>
    <mergeCell ref="R6:U6"/>
    <mergeCell ref="V6:Y6"/>
    <mergeCell ref="AB1:AE1"/>
    <mergeCell ref="A4:A5"/>
    <mergeCell ref="B4:B5"/>
    <mergeCell ref="C4:F5"/>
    <mergeCell ref="G4:M5"/>
    <mergeCell ref="N4:Y4"/>
    <mergeCell ref="Z4:AB5"/>
    <mergeCell ref="AC4:AE5"/>
    <mergeCell ref="N5:Q5"/>
    <mergeCell ref="R5:U5"/>
    <mergeCell ref="Z6:AB6"/>
    <mergeCell ref="AC6:AE6"/>
    <mergeCell ref="A2:AE2"/>
    <mergeCell ref="C7:F7"/>
    <mergeCell ref="N7:Q7"/>
    <mergeCell ref="R7:U7"/>
    <mergeCell ref="V7:Y7"/>
    <mergeCell ref="Z7:AB7"/>
    <mergeCell ref="AC7:AE7"/>
    <mergeCell ref="AC8:AE8"/>
    <mergeCell ref="C9:F9"/>
    <mergeCell ref="N9:Q9"/>
    <mergeCell ref="R9:U9"/>
    <mergeCell ref="V9:Y9"/>
    <mergeCell ref="Z9:AB9"/>
    <mergeCell ref="AC9:AE9"/>
    <mergeCell ref="C8:F8"/>
    <mergeCell ref="N8:Q8"/>
    <mergeCell ref="R8:U8"/>
    <mergeCell ref="V8:Y8"/>
    <mergeCell ref="Z8:AB8"/>
    <mergeCell ref="G7:M9"/>
    <mergeCell ref="A10:M10"/>
    <mergeCell ref="N10:Q10"/>
    <mergeCell ref="R10:U10"/>
    <mergeCell ref="V10:Y10"/>
    <mergeCell ref="Z10:AB10"/>
    <mergeCell ref="AC10:AE10"/>
    <mergeCell ref="A14:A16"/>
    <mergeCell ref="B14:F16"/>
    <mergeCell ref="G14:K14"/>
    <mergeCell ref="L14:P14"/>
    <mergeCell ref="Q14:U14"/>
    <mergeCell ref="V14:Z14"/>
    <mergeCell ref="AA14:AE14"/>
    <mergeCell ref="G15:G16"/>
    <mergeCell ref="H15:K15"/>
    <mergeCell ref="AA15:AA16"/>
    <mergeCell ref="AB15:AE15"/>
    <mergeCell ref="W15:Z15"/>
    <mergeCell ref="A12:AE12"/>
    <mergeCell ref="B17:F17"/>
    <mergeCell ref="B18:F18"/>
    <mergeCell ref="B19:F19"/>
    <mergeCell ref="B20:F20"/>
    <mergeCell ref="L15:L16"/>
    <mergeCell ref="M15:P15"/>
    <mergeCell ref="Q15:Q16"/>
    <mergeCell ref="R15:U15"/>
    <mergeCell ref="V15:V16"/>
    <mergeCell ref="A30:A32"/>
    <mergeCell ref="B30:B32"/>
    <mergeCell ref="C30:D32"/>
    <mergeCell ref="E30:F32"/>
    <mergeCell ref="G30:H32"/>
    <mergeCell ref="I30:J32"/>
    <mergeCell ref="A21:F21"/>
    <mergeCell ref="A22:F22"/>
    <mergeCell ref="A28:AE28"/>
    <mergeCell ref="L24:P24"/>
    <mergeCell ref="V24:Z24"/>
    <mergeCell ref="V25:Z25"/>
    <mergeCell ref="K30:T30"/>
    <mergeCell ref="U30:Y32"/>
    <mergeCell ref="Z30:AE32"/>
    <mergeCell ref="K31:L32"/>
    <mergeCell ref="M31:N32"/>
    <mergeCell ref="O31:T31"/>
    <mergeCell ref="O32:P32"/>
    <mergeCell ref="Q32:R32"/>
    <mergeCell ref="S32:T32"/>
    <mergeCell ref="A24:J24"/>
    <mergeCell ref="O33:P33"/>
    <mergeCell ref="Q33:R33"/>
    <mergeCell ref="S33:T33"/>
    <mergeCell ref="U33:Y33"/>
    <mergeCell ref="Z33:AE33"/>
    <mergeCell ref="M33:N33"/>
    <mergeCell ref="C33:D33"/>
    <mergeCell ref="E33:F33"/>
    <mergeCell ref="G33:H33"/>
    <mergeCell ref="I33:J33"/>
    <mergeCell ref="K33:L33"/>
    <mergeCell ref="V38:Z38"/>
    <mergeCell ref="A42:XFD42"/>
    <mergeCell ref="O35:P35"/>
    <mergeCell ref="Q35:R35"/>
    <mergeCell ref="S35:T35"/>
    <mergeCell ref="U35:Y35"/>
    <mergeCell ref="Z35:AE35"/>
    <mergeCell ref="L37:P37"/>
    <mergeCell ref="V37:Z37"/>
    <mergeCell ref="A35:D35"/>
    <mergeCell ref="E35:F35"/>
    <mergeCell ref="G35:H35"/>
    <mergeCell ref="I35:J35"/>
    <mergeCell ref="K35:L35"/>
    <mergeCell ref="M35:N35"/>
    <mergeCell ref="A37:J37"/>
  </mergeCells>
  <pageMargins left="0.31496062992125984" right="0.31496062992125984" top="0.94488188976377963" bottom="0.35433070866141736" header="0.31496062992125984" footer="0.31496062992125984"/>
  <pageSetup paperSize="9" scale="72" orientation="landscape" r:id="rId1"/>
  <rowBreaks count="1" manualBreakCount="1">
    <brk id="27" max="16383" man="1"/>
  </rowBreaks>
  <colBreaks count="1" manualBreakCount="1">
    <brk id="3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J106"/>
  <sheetViews>
    <sheetView topLeftCell="A28" workbookViewId="0">
      <selection activeCell="I28" sqref="I28:I34"/>
    </sheetView>
  </sheetViews>
  <sheetFormatPr defaultColWidth="9.140625" defaultRowHeight="18"/>
  <cols>
    <col min="1" max="1" width="42.7109375" style="12" customWidth="1"/>
    <col min="2" max="2" width="9.5703125" style="12" customWidth="1"/>
    <col min="3" max="3" width="7.28515625" style="3" bestFit="1" customWidth="1"/>
    <col min="4" max="4" width="5.42578125" style="3" bestFit="1" customWidth="1"/>
    <col min="5" max="5" width="12" style="3" customWidth="1"/>
    <col min="6" max="6" width="13.42578125" style="3" customWidth="1"/>
    <col min="7" max="7" width="9.28515625" style="3" customWidth="1"/>
    <col min="8" max="8" width="9.42578125" style="3" customWidth="1"/>
    <col min="9" max="9" width="11.7109375" style="3" customWidth="1"/>
    <col min="10" max="10" width="13.140625" style="3" customWidth="1"/>
    <col min="11" max="16384" width="9.140625" style="7"/>
  </cols>
  <sheetData>
    <row r="1" spans="1:10">
      <c r="A1" s="1"/>
      <c r="B1" s="1"/>
      <c r="C1" s="2"/>
      <c r="E1" s="373" t="s">
        <v>110</v>
      </c>
      <c r="F1" s="373"/>
      <c r="G1" s="373"/>
      <c r="H1" s="6"/>
    </row>
    <row r="2" spans="1:10" ht="24.75" customHeight="1">
      <c r="A2" s="1"/>
      <c r="B2" s="1"/>
      <c r="C2" s="2"/>
      <c r="D2" s="266" t="s">
        <v>120</v>
      </c>
      <c r="E2" s="266"/>
      <c r="F2" s="266"/>
      <c r="G2" s="266"/>
      <c r="H2" s="266"/>
      <c r="I2" s="266"/>
      <c r="J2" s="266"/>
    </row>
    <row r="3" spans="1:10" s="8" customFormat="1">
      <c r="A3" s="42"/>
      <c r="B3" s="1"/>
      <c r="C3" s="2"/>
      <c r="D3" s="3"/>
      <c r="E3" s="62"/>
      <c r="F3" s="62"/>
      <c r="G3" s="62"/>
      <c r="H3" s="62"/>
      <c r="I3" s="62"/>
      <c r="J3" s="62"/>
    </row>
    <row r="4" spans="1:10" s="123" customFormat="1" ht="15.75">
      <c r="A4" s="385" t="s">
        <v>111</v>
      </c>
      <c r="B4" s="385"/>
      <c r="C4" s="385"/>
      <c r="D4" s="385"/>
      <c r="E4" s="385"/>
      <c r="F4" s="385"/>
      <c r="G4" s="385"/>
      <c r="H4" s="385"/>
      <c r="I4" s="385"/>
      <c r="J4" s="385"/>
    </row>
    <row r="5" spans="1:10" s="123" customFormat="1" ht="15.75">
      <c r="A5" s="386" t="s">
        <v>186</v>
      </c>
      <c r="B5" s="386"/>
      <c r="C5" s="386"/>
      <c r="D5" s="386"/>
      <c r="E5" s="386"/>
      <c r="F5" s="386"/>
      <c r="G5" s="386"/>
      <c r="H5" s="386"/>
      <c r="I5" s="386"/>
      <c r="J5" s="386"/>
    </row>
    <row r="6" spans="1:10" s="8" customFormat="1">
      <c r="A6" s="262" t="s">
        <v>3</v>
      </c>
      <c r="B6" s="262"/>
      <c r="C6" s="262"/>
      <c r="D6" s="262"/>
      <c r="E6" s="262"/>
      <c r="F6" s="262"/>
      <c r="G6" s="262"/>
      <c r="H6" s="262"/>
      <c r="I6" s="262"/>
      <c r="J6" s="262"/>
    </row>
    <row r="7" spans="1:10" s="69" customFormat="1" ht="15">
      <c r="A7" s="387" t="s">
        <v>112</v>
      </c>
      <c r="B7" s="387"/>
      <c r="C7" s="387"/>
      <c r="D7" s="387"/>
      <c r="E7" s="387"/>
      <c r="F7" s="387"/>
      <c r="G7" s="387"/>
      <c r="H7" s="387"/>
      <c r="I7" s="387"/>
      <c r="J7" s="387"/>
    </row>
    <row r="8" spans="1:10" s="74" customFormat="1" ht="12.75">
      <c r="A8" s="72"/>
      <c r="B8" s="63"/>
      <c r="C8" s="63"/>
      <c r="D8" s="63"/>
      <c r="E8" s="63"/>
      <c r="F8" s="63"/>
      <c r="G8" s="73"/>
      <c r="H8" s="73"/>
      <c r="I8" s="63"/>
      <c r="J8" s="73" t="s">
        <v>98</v>
      </c>
    </row>
    <row r="9" spans="1:10" s="75" customFormat="1" ht="12.75">
      <c r="A9" s="388" t="s">
        <v>4</v>
      </c>
      <c r="B9" s="388" t="s">
        <v>5</v>
      </c>
      <c r="C9" s="389" t="s">
        <v>119</v>
      </c>
      <c r="D9" s="390"/>
      <c r="E9" s="390"/>
      <c r="F9" s="391"/>
      <c r="G9" s="392" t="s">
        <v>113</v>
      </c>
      <c r="H9" s="392"/>
      <c r="I9" s="392"/>
      <c r="J9" s="392"/>
    </row>
    <row r="10" spans="1:10" s="75" customFormat="1" ht="25.5">
      <c r="A10" s="388"/>
      <c r="B10" s="388"/>
      <c r="C10" s="76" t="s">
        <v>114</v>
      </c>
      <c r="D10" s="76" t="s">
        <v>115</v>
      </c>
      <c r="E10" s="76" t="s">
        <v>116</v>
      </c>
      <c r="F10" s="77" t="s">
        <v>121</v>
      </c>
      <c r="G10" s="76" t="s">
        <v>114</v>
      </c>
      <c r="H10" s="76" t="s">
        <v>115</v>
      </c>
      <c r="I10" s="78" t="s">
        <v>116</v>
      </c>
      <c r="J10" s="79" t="s">
        <v>122</v>
      </c>
    </row>
    <row r="11" spans="1:10" s="75" customFormat="1" ht="12.75">
      <c r="A11" s="76" t="s">
        <v>10</v>
      </c>
      <c r="B11" s="76" t="s">
        <v>11</v>
      </c>
      <c r="C11" s="76">
        <v>3</v>
      </c>
      <c r="D11" s="76">
        <v>4</v>
      </c>
      <c r="E11" s="76">
        <v>5</v>
      </c>
      <c r="F11" s="78">
        <v>6</v>
      </c>
      <c r="G11" s="79">
        <v>7</v>
      </c>
      <c r="H11" s="80">
        <v>8</v>
      </c>
      <c r="I11" s="80">
        <v>9</v>
      </c>
      <c r="J11" s="80">
        <v>10</v>
      </c>
    </row>
    <row r="12" spans="1:10" s="75" customFormat="1" ht="12.75">
      <c r="A12" s="374" t="s">
        <v>20</v>
      </c>
      <c r="B12" s="375"/>
      <c r="C12" s="375"/>
      <c r="D12" s="375"/>
      <c r="E12" s="375"/>
      <c r="F12" s="375"/>
      <c r="G12" s="375"/>
      <c r="H12" s="375"/>
      <c r="I12" s="375"/>
      <c r="J12" s="376"/>
    </row>
    <row r="13" spans="1:10" s="75" customFormat="1" ht="24">
      <c r="A13" s="183" t="s">
        <v>85</v>
      </c>
      <c r="B13" s="187" t="s">
        <v>18</v>
      </c>
      <c r="C13" s="188">
        <f>C14+C15</f>
        <v>0</v>
      </c>
      <c r="D13" s="188">
        <f>D14+D15</f>
        <v>0</v>
      </c>
      <c r="E13" s="188">
        <f>D13-C13</f>
        <v>0</v>
      </c>
      <c r="F13" s="189"/>
      <c r="G13" s="188">
        <f>G14+G15</f>
        <v>0</v>
      </c>
      <c r="H13" s="188">
        <f>H14+H15</f>
        <v>0</v>
      </c>
      <c r="I13" s="188">
        <f>H13-G13</f>
        <v>0</v>
      </c>
      <c r="J13" s="189"/>
    </row>
    <row r="14" spans="1:10" s="83" customFormat="1" ht="24">
      <c r="A14" s="184" t="s">
        <v>21</v>
      </c>
      <c r="B14" s="190" t="s">
        <v>22</v>
      </c>
      <c r="C14" s="191"/>
      <c r="D14" s="191"/>
      <c r="E14" s="188">
        <f t="shared" ref="E14:E81" si="0">D14-C14</f>
        <v>0</v>
      </c>
      <c r="F14" s="189"/>
      <c r="G14" s="191"/>
      <c r="H14" s="191"/>
      <c r="I14" s="188">
        <f t="shared" ref="I14:I24" si="1">H14-G14</f>
        <v>0</v>
      </c>
      <c r="J14" s="189"/>
    </row>
    <row r="15" spans="1:10" s="83" customFormat="1" ht="12.75">
      <c r="A15" s="184" t="s">
        <v>92</v>
      </c>
      <c r="B15" s="190" t="s">
        <v>23</v>
      </c>
      <c r="C15" s="192">
        <v>0</v>
      </c>
      <c r="D15" s="192">
        <v>0</v>
      </c>
      <c r="E15" s="188">
        <f t="shared" si="0"/>
        <v>0</v>
      </c>
      <c r="F15" s="189"/>
      <c r="G15" s="193"/>
      <c r="H15" s="193"/>
      <c r="I15" s="188">
        <f t="shared" si="1"/>
        <v>0</v>
      </c>
      <c r="J15" s="189"/>
    </row>
    <row r="16" spans="1:10" s="83" customFormat="1" ht="12" customHeight="1">
      <c r="A16" s="185" t="s">
        <v>86</v>
      </c>
      <c r="B16" s="187" t="s">
        <v>19</v>
      </c>
      <c r="C16" s="191">
        <f>C17</f>
        <v>0</v>
      </c>
      <c r="D16" s="191">
        <f>D17</f>
        <v>0</v>
      </c>
      <c r="E16" s="188">
        <f t="shared" si="0"/>
        <v>0</v>
      </c>
      <c r="F16" s="189"/>
      <c r="G16" s="191">
        <f>G17</f>
        <v>0</v>
      </c>
      <c r="H16" s="191">
        <f>H17</f>
        <v>0</v>
      </c>
      <c r="I16" s="188">
        <f t="shared" si="1"/>
        <v>0</v>
      </c>
      <c r="J16" s="189"/>
    </row>
    <row r="17" spans="1:10" s="83" customFormat="1" ht="12.75">
      <c r="A17" s="186" t="s">
        <v>93</v>
      </c>
      <c r="B17" s="190" t="s">
        <v>88</v>
      </c>
      <c r="C17" s="191"/>
      <c r="D17" s="191"/>
      <c r="E17" s="188">
        <f>D17-C17</f>
        <v>0</v>
      </c>
      <c r="F17" s="189"/>
      <c r="G17" s="191"/>
      <c r="H17" s="191"/>
      <c r="I17" s="188">
        <f>H17-G17</f>
        <v>0</v>
      </c>
      <c r="J17" s="189"/>
    </row>
    <row r="18" spans="1:10" s="83" customFormat="1" ht="12.75">
      <c r="A18" s="194" t="s">
        <v>117</v>
      </c>
      <c r="B18" s="195">
        <v>1030</v>
      </c>
      <c r="C18" s="188">
        <f>C19+C20+C21+C22+C23+C24</f>
        <v>0</v>
      </c>
      <c r="D18" s="188">
        <f>D19+D20+D21+D22+D23+D24</f>
        <v>0</v>
      </c>
      <c r="E18" s="188">
        <f t="shared" si="0"/>
        <v>0</v>
      </c>
      <c r="F18" s="189"/>
      <c r="G18" s="188">
        <f>G19+G20+G21+G22+G23+G2</f>
        <v>0</v>
      </c>
      <c r="H18" s="188">
        <f>H19+H20+H21+H22+H23+H24</f>
        <v>0</v>
      </c>
      <c r="I18" s="188">
        <f t="shared" si="1"/>
        <v>0</v>
      </c>
      <c r="J18" s="189"/>
    </row>
    <row r="19" spans="1:10" s="83" customFormat="1" ht="24">
      <c r="A19" s="196" t="s">
        <v>143</v>
      </c>
      <c r="B19" s="197">
        <v>1031</v>
      </c>
      <c r="C19" s="193"/>
      <c r="D19" s="193"/>
      <c r="E19" s="188">
        <f t="shared" si="0"/>
        <v>0</v>
      </c>
      <c r="F19" s="189"/>
      <c r="G19" s="193"/>
      <c r="H19" s="198"/>
      <c r="I19" s="188">
        <f t="shared" si="1"/>
        <v>0</v>
      </c>
      <c r="J19" s="189"/>
    </row>
    <row r="20" spans="1:10" s="88" customFormat="1" ht="12.75">
      <c r="A20" s="199" t="s">
        <v>89</v>
      </c>
      <c r="B20" s="197">
        <v>1032</v>
      </c>
      <c r="C20" s="193"/>
      <c r="D20" s="193"/>
      <c r="E20" s="188">
        <f t="shared" si="0"/>
        <v>0</v>
      </c>
      <c r="F20" s="189"/>
      <c r="G20" s="193"/>
      <c r="H20" s="198"/>
      <c r="I20" s="188">
        <f t="shared" si="1"/>
        <v>0</v>
      </c>
      <c r="J20" s="189"/>
    </row>
    <row r="21" spans="1:10" s="88" customFormat="1" ht="24">
      <c r="A21" s="186" t="s">
        <v>70</v>
      </c>
      <c r="B21" s="197">
        <v>1033</v>
      </c>
      <c r="C21" s="193"/>
      <c r="D21" s="193"/>
      <c r="E21" s="188">
        <f t="shared" si="0"/>
        <v>0</v>
      </c>
      <c r="F21" s="189"/>
      <c r="G21" s="193"/>
      <c r="H21" s="198"/>
      <c r="I21" s="188">
        <f t="shared" si="1"/>
        <v>0</v>
      </c>
      <c r="J21" s="189"/>
    </row>
    <row r="22" spans="1:10" s="88" customFormat="1" ht="12.75">
      <c r="A22" s="200" t="s">
        <v>101</v>
      </c>
      <c r="B22" s="197">
        <v>1034</v>
      </c>
      <c r="C22" s="193"/>
      <c r="D22" s="193"/>
      <c r="E22" s="188">
        <f t="shared" si="0"/>
        <v>0</v>
      </c>
      <c r="F22" s="189"/>
      <c r="G22" s="193"/>
      <c r="H22" s="198"/>
      <c r="I22" s="188">
        <f t="shared" si="1"/>
        <v>0</v>
      </c>
      <c r="J22" s="189"/>
    </row>
    <row r="23" spans="1:10" s="88" customFormat="1" ht="12.75">
      <c r="A23" s="196" t="s">
        <v>96</v>
      </c>
      <c r="B23" s="197">
        <v>1035</v>
      </c>
      <c r="C23" s="193"/>
      <c r="D23" s="193"/>
      <c r="E23" s="188">
        <f t="shared" si="0"/>
        <v>0</v>
      </c>
      <c r="F23" s="189"/>
      <c r="G23" s="193"/>
      <c r="H23" s="198"/>
      <c r="I23" s="188">
        <f t="shared" si="1"/>
        <v>0</v>
      </c>
      <c r="J23" s="189"/>
    </row>
    <row r="24" spans="1:10" s="88" customFormat="1" ht="24">
      <c r="A24" s="196" t="s">
        <v>144</v>
      </c>
      <c r="B24" s="197">
        <v>1036</v>
      </c>
      <c r="C24" s="193"/>
      <c r="D24" s="193"/>
      <c r="E24" s="188">
        <f t="shared" si="0"/>
        <v>0</v>
      </c>
      <c r="F24" s="189"/>
      <c r="G24" s="193"/>
      <c r="H24" s="198"/>
      <c r="I24" s="188">
        <f t="shared" si="1"/>
        <v>0</v>
      </c>
      <c r="J24" s="189"/>
    </row>
    <row r="25" spans="1:10" s="88" customFormat="1" ht="12.75">
      <c r="A25" s="377" t="s">
        <v>118</v>
      </c>
      <c r="B25" s="377"/>
      <c r="C25" s="377"/>
      <c r="D25" s="377"/>
      <c r="E25" s="377"/>
      <c r="F25" s="377"/>
      <c r="G25" s="377"/>
      <c r="H25" s="377"/>
      <c r="I25" s="377"/>
      <c r="J25" s="377"/>
    </row>
    <row r="26" spans="1:10" s="88" customFormat="1" ht="12.75">
      <c r="A26" s="201" t="s">
        <v>24</v>
      </c>
      <c r="B26" s="202">
        <v>1040</v>
      </c>
      <c r="C26" s="198"/>
      <c r="D26" s="203"/>
      <c r="E26" s="204">
        <f t="shared" si="0"/>
        <v>0</v>
      </c>
      <c r="F26" s="205"/>
      <c r="G26" s="206"/>
      <c r="H26" s="206"/>
      <c r="I26" s="204">
        <f>H26-G26</f>
        <v>0</v>
      </c>
      <c r="J26" s="207"/>
    </row>
    <row r="27" spans="1:10" s="88" customFormat="1" ht="12.75">
      <c r="A27" s="208" t="s">
        <v>25</v>
      </c>
      <c r="B27" s="209">
        <v>1050</v>
      </c>
      <c r="C27" s="210"/>
      <c r="D27" s="211"/>
      <c r="E27" s="188">
        <f t="shared" si="0"/>
        <v>0</v>
      </c>
      <c r="F27" s="212"/>
      <c r="G27" s="210"/>
      <c r="H27" s="210"/>
      <c r="I27" s="188">
        <f t="shared" ref="I27:I56" si="2">H27-G27</f>
        <v>0</v>
      </c>
      <c r="J27" s="189"/>
    </row>
    <row r="28" spans="1:10" s="88" customFormat="1" ht="12.75">
      <c r="A28" s="208" t="s">
        <v>26</v>
      </c>
      <c r="B28" s="209">
        <v>1060</v>
      </c>
      <c r="C28" s="198"/>
      <c r="D28" s="211"/>
      <c r="E28" s="188">
        <f t="shared" si="0"/>
        <v>0</v>
      </c>
      <c r="F28" s="212"/>
      <c r="G28" s="198"/>
      <c r="H28" s="198"/>
      <c r="I28" s="188">
        <f t="shared" si="2"/>
        <v>0</v>
      </c>
      <c r="J28" s="189"/>
    </row>
    <row r="29" spans="1:10" s="88" customFormat="1" ht="12.75">
      <c r="A29" s="216" t="s">
        <v>189</v>
      </c>
      <c r="B29" s="217">
        <v>1061</v>
      </c>
      <c r="C29" s="198"/>
      <c r="D29" s="211"/>
      <c r="E29" s="188">
        <f t="shared" si="0"/>
        <v>0</v>
      </c>
      <c r="F29" s="212"/>
      <c r="G29" s="198"/>
      <c r="H29" s="198"/>
      <c r="I29" s="188">
        <f t="shared" si="2"/>
        <v>0</v>
      </c>
      <c r="J29" s="189"/>
    </row>
    <row r="30" spans="1:10" s="88" customFormat="1" ht="24">
      <c r="A30" s="216" t="s">
        <v>188</v>
      </c>
      <c r="B30" s="217">
        <v>1062</v>
      </c>
      <c r="C30" s="198"/>
      <c r="D30" s="211"/>
      <c r="E30" s="188">
        <f t="shared" si="0"/>
        <v>0</v>
      </c>
      <c r="F30" s="212"/>
      <c r="G30" s="198"/>
      <c r="H30" s="198"/>
      <c r="I30" s="188">
        <f t="shared" si="2"/>
        <v>0</v>
      </c>
      <c r="J30" s="189"/>
    </row>
    <row r="31" spans="1:10" s="88" customFormat="1" ht="12.75">
      <c r="A31" s="216" t="s">
        <v>190</v>
      </c>
      <c r="B31" s="217">
        <v>1063</v>
      </c>
      <c r="C31" s="198"/>
      <c r="D31" s="211"/>
      <c r="E31" s="188">
        <f t="shared" si="0"/>
        <v>0</v>
      </c>
      <c r="F31" s="212"/>
      <c r="G31" s="198"/>
      <c r="H31" s="198"/>
      <c r="I31" s="188">
        <f t="shared" si="2"/>
        <v>0</v>
      </c>
      <c r="J31" s="189"/>
    </row>
    <row r="32" spans="1:10" s="88" customFormat="1" ht="36">
      <c r="A32" s="216" t="s">
        <v>191</v>
      </c>
      <c r="B32" s="217">
        <v>1064</v>
      </c>
      <c r="C32" s="198"/>
      <c r="D32" s="211"/>
      <c r="E32" s="188">
        <f t="shared" si="0"/>
        <v>0</v>
      </c>
      <c r="F32" s="212"/>
      <c r="G32" s="198"/>
      <c r="H32" s="198"/>
      <c r="I32" s="188">
        <f t="shared" si="2"/>
        <v>0</v>
      </c>
      <c r="J32" s="189"/>
    </row>
    <row r="33" spans="1:10" s="88" customFormat="1" ht="24">
      <c r="A33" s="216" t="s">
        <v>192</v>
      </c>
      <c r="B33" s="217">
        <v>1065</v>
      </c>
      <c r="C33" s="198"/>
      <c r="D33" s="211"/>
      <c r="E33" s="188">
        <f t="shared" si="0"/>
        <v>0</v>
      </c>
      <c r="F33" s="212"/>
      <c r="G33" s="198"/>
      <c r="H33" s="198"/>
      <c r="I33" s="188">
        <f t="shared" si="2"/>
        <v>0</v>
      </c>
      <c r="J33" s="189"/>
    </row>
    <row r="34" spans="1:10" s="88" customFormat="1" ht="12.75">
      <c r="A34" s="216" t="s">
        <v>199</v>
      </c>
      <c r="B34" s="217">
        <v>1066</v>
      </c>
      <c r="C34" s="198"/>
      <c r="D34" s="211"/>
      <c r="E34" s="188">
        <f t="shared" si="0"/>
        <v>0</v>
      </c>
      <c r="F34" s="212"/>
      <c r="G34" s="198"/>
      <c r="H34" s="198"/>
      <c r="I34" s="188">
        <f t="shared" si="2"/>
        <v>0</v>
      </c>
      <c r="J34" s="189"/>
    </row>
    <row r="35" spans="1:10" s="88" customFormat="1" ht="12.75">
      <c r="A35" s="91" t="s">
        <v>27</v>
      </c>
      <c r="B35" s="92">
        <v>1070</v>
      </c>
      <c r="C35" s="87"/>
      <c r="D35" s="94"/>
      <c r="E35" s="81">
        <f t="shared" si="0"/>
        <v>0</v>
      </c>
      <c r="F35" s="95"/>
      <c r="G35" s="87"/>
      <c r="H35" s="87"/>
      <c r="I35" s="81">
        <f t="shared" si="2"/>
        <v>0</v>
      </c>
      <c r="J35" s="82"/>
    </row>
    <row r="36" spans="1:10" s="88" customFormat="1" ht="12.75">
      <c r="A36" s="91" t="s">
        <v>28</v>
      </c>
      <c r="B36" s="92">
        <v>1080</v>
      </c>
      <c r="C36" s="87"/>
      <c r="D36" s="94"/>
      <c r="E36" s="81">
        <f t="shared" si="0"/>
        <v>0</v>
      </c>
      <c r="F36" s="95"/>
      <c r="G36" s="87"/>
      <c r="H36" s="87"/>
      <c r="I36" s="81">
        <f t="shared" si="2"/>
        <v>0</v>
      </c>
      <c r="J36" s="82"/>
    </row>
    <row r="37" spans="1:10" s="88" customFormat="1" ht="12.75">
      <c r="A37" s="91" t="s">
        <v>29</v>
      </c>
      <c r="B37" s="92">
        <v>1090</v>
      </c>
      <c r="C37" s="87"/>
      <c r="D37" s="94"/>
      <c r="E37" s="81">
        <f>D37-C37</f>
        <v>0</v>
      </c>
      <c r="F37" s="95"/>
      <c r="G37" s="87"/>
      <c r="H37" s="87"/>
      <c r="I37" s="81">
        <f t="shared" si="2"/>
        <v>0</v>
      </c>
      <c r="J37" s="82"/>
    </row>
    <row r="38" spans="1:10" s="88" customFormat="1" ht="24">
      <c r="A38" s="216" t="s">
        <v>193</v>
      </c>
      <c r="B38" s="217">
        <v>1091</v>
      </c>
      <c r="C38" s="87"/>
      <c r="D38" s="94"/>
      <c r="E38" s="81">
        <f t="shared" ref="E38:E42" si="3">D38-C38</f>
        <v>0</v>
      </c>
      <c r="F38" s="95"/>
      <c r="G38" s="87"/>
      <c r="H38" s="87"/>
      <c r="I38" s="81">
        <f t="shared" si="2"/>
        <v>0</v>
      </c>
      <c r="J38" s="82"/>
    </row>
    <row r="39" spans="1:10" s="88" customFormat="1" ht="24">
      <c r="A39" s="216" t="s">
        <v>194</v>
      </c>
      <c r="B39" s="217">
        <v>1092</v>
      </c>
      <c r="C39" s="87"/>
      <c r="D39" s="94"/>
      <c r="E39" s="81">
        <f t="shared" si="3"/>
        <v>0</v>
      </c>
      <c r="F39" s="95"/>
      <c r="G39" s="87"/>
      <c r="H39" s="87"/>
      <c r="I39" s="81">
        <f t="shared" si="2"/>
        <v>0</v>
      </c>
      <c r="J39" s="82"/>
    </row>
    <row r="40" spans="1:10" s="88" customFormat="1" ht="24">
      <c r="A40" s="216" t="s">
        <v>195</v>
      </c>
      <c r="B40" s="217">
        <v>1093</v>
      </c>
      <c r="C40" s="87"/>
      <c r="D40" s="94"/>
      <c r="E40" s="81">
        <f t="shared" si="3"/>
        <v>0</v>
      </c>
      <c r="F40" s="95"/>
      <c r="G40" s="87"/>
      <c r="H40" s="87"/>
      <c r="I40" s="81">
        <f t="shared" si="2"/>
        <v>0</v>
      </c>
      <c r="J40" s="82"/>
    </row>
    <row r="41" spans="1:10" s="88" customFormat="1" ht="12.75">
      <c r="A41" s="216" t="s">
        <v>196</v>
      </c>
      <c r="B41" s="217">
        <v>1094</v>
      </c>
      <c r="C41" s="87"/>
      <c r="D41" s="94"/>
      <c r="E41" s="81">
        <f t="shared" si="3"/>
        <v>0</v>
      </c>
      <c r="F41" s="95"/>
      <c r="G41" s="87"/>
      <c r="H41" s="87"/>
      <c r="I41" s="81">
        <f t="shared" si="2"/>
        <v>0</v>
      </c>
      <c r="J41" s="82"/>
    </row>
    <row r="42" spans="1:10" s="88" customFormat="1" ht="12.75">
      <c r="A42" s="216" t="s">
        <v>198</v>
      </c>
      <c r="B42" s="217">
        <v>1095</v>
      </c>
      <c r="C42" s="87"/>
      <c r="D42" s="94"/>
      <c r="E42" s="81">
        <f t="shared" si="3"/>
        <v>0</v>
      </c>
      <c r="F42" s="95"/>
      <c r="G42" s="87"/>
      <c r="H42" s="87"/>
      <c r="I42" s="81">
        <f t="shared" si="2"/>
        <v>0</v>
      </c>
      <c r="J42" s="82"/>
    </row>
    <row r="43" spans="1:10" s="88" customFormat="1" ht="12.75">
      <c r="A43" s="91" t="s">
        <v>30</v>
      </c>
      <c r="B43" s="92">
        <v>1100</v>
      </c>
      <c r="C43" s="87"/>
      <c r="D43" s="94"/>
      <c r="E43" s="81">
        <f t="shared" si="0"/>
        <v>0</v>
      </c>
      <c r="F43" s="95"/>
      <c r="G43" s="87"/>
      <c r="H43" s="87"/>
      <c r="I43" s="81">
        <f t="shared" si="2"/>
        <v>0</v>
      </c>
      <c r="J43" s="82"/>
    </row>
    <row r="44" spans="1:10" s="88" customFormat="1" ht="13.5" thickBot="1">
      <c r="A44" s="91" t="s">
        <v>62</v>
      </c>
      <c r="B44" s="92">
        <v>1110</v>
      </c>
      <c r="C44" s="87"/>
      <c r="D44" s="94"/>
      <c r="E44" s="81">
        <f t="shared" si="0"/>
        <v>0</v>
      </c>
      <c r="F44" s="95"/>
      <c r="G44" s="87"/>
      <c r="H44" s="87"/>
      <c r="I44" s="81">
        <f>H44-G44</f>
        <v>0</v>
      </c>
      <c r="J44" s="82"/>
    </row>
    <row r="45" spans="1:10" s="88" customFormat="1" ht="13.5" thickBot="1">
      <c r="A45" s="138" t="s">
        <v>102</v>
      </c>
      <c r="B45" s="86">
        <v>1111</v>
      </c>
      <c r="C45" s="87"/>
      <c r="D45" s="94"/>
      <c r="E45" s="81">
        <f t="shared" si="0"/>
        <v>0</v>
      </c>
      <c r="F45" s="95"/>
      <c r="G45" s="87"/>
      <c r="H45" s="87"/>
      <c r="I45" s="81">
        <f t="shared" ref="I45:I50" si="4">H45-G45</f>
        <v>0</v>
      </c>
      <c r="J45" s="82"/>
    </row>
    <row r="46" spans="1:10" s="88" customFormat="1" ht="13.5" thickBot="1">
      <c r="A46" s="139" t="s">
        <v>103</v>
      </c>
      <c r="B46" s="86">
        <v>1112</v>
      </c>
      <c r="C46" s="87"/>
      <c r="D46" s="94"/>
      <c r="E46" s="81">
        <f t="shared" si="0"/>
        <v>0</v>
      </c>
      <c r="F46" s="95"/>
      <c r="G46" s="87"/>
      <c r="H46" s="87"/>
      <c r="I46" s="81">
        <f t="shared" si="4"/>
        <v>0</v>
      </c>
      <c r="J46" s="82"/>
    </row>
    <row r="47" spans="1:10" s="88" customFormat="1" ht="13.5" thickBot="1">
      <c r="A47" s="139" t="s">
        <v>104</v>
      </c>
      <c r="B47" s="86">
        <v>1113</v>
      </c>
      <c r="C47" s="87"/>
      <c r="D47" s="94"/>
      <c r="E47" s="81">
        <f t="shared" si="0"/>
        <v>0</v>
      </c>
      <c r="F47" s="95"/>
      <c r="G47" s="87"/>
      <c r="H47" s="87"/>
      <c r="I47" s="81">
        <f t="shared" si="4"/>
        <v>0</v>
      </c>
      <c r="J47" s="82"/>
    </row>
    <row r="48" spans="1:10" s="88" customFormat="1" ht="13.5" thickBot="1">
      <c r="A48" s="139" t="s">
        <v>105</v>
      </c>
      <c r="B48" s="86">
        <v>1114</v>
      </c>
      <c r="C48" s="87"/>
      <c r="D48" s="94"/>
      <c r="E48" s="81">
        <f t="shared" si="0"/>
        <v>0</v>
      </c>
      <c r="F48" s="95"/>
      <c r="G48" s="87"/>
      <c r="H48" s="87"/>
      <c r="I48" s="81">
        <f t="shared" si="4"/>
        <v>0</v>
      </c>
      <c r="J48" s="82"/>
    </row>
    <row r="49" spans="1:10" s="88" customFormat="1" ht="13.5" thickBot="1">
      <c r="A49" s="139" t="s">
        <v>106</v>
      </c>
      <c r="B49" s="86">
        <v>1115</v>
      </c>
      <c r="C49" s="87"/>
      <c r="D49" s="94"/>
      <c r="E49" s="81">
        <f t="shared" si="0"/>
        <v>0</v>
      </c>
      <c r="F49" s="95"/>
      <c r="G49" s="87"/>
      <c r="H49" s="87"/>
      <c r="I49" s="81">
        <f t="shared" si="4"/>
        <v>0</v>
      </c>
      <c r="J49" s="82"/>
    </row>
    <row r="50" spans="1:10" s="88" customFormat="1" ht="24.75" thickBot="1">
      <c r="A50" s="139" t="s">
        <v>107</v>
      </c>
      <c r="B50" s="86">
        <v>1116</v>
      </c>
      <c r="C50" s="87"/>
      <c r="D50" s="94"/>
      <c r="E50" s="81">
        <f t="shared" si="0"/>
        <v>0</v>
      </c>
      <c r="F50" s="95"/>
      <c r="G50" s="87"/>
      <c r="H50" s="87"/>
      <c r="I50" s="81">
        <f t="shared" si="4"/>
        <v>0</v>
      </c>
      <c r="J50" s="82"/>
    </row>
    <row r="51" spans="1:10" s="88" customFormat="1" ht="38.25">
      <c r="A51" s="96" t="s">
        <v>31</v>
      </c>
      <c r="B51" s="92">
        <v>1120</v>
      </c>
      <c r="C51" s="87"/>
      <c r="D51" s="94"/>
      <c r="E51" s="81">
        <f t="shared" si="0"/>
        <v>0</v>
      </c>
      <c r="F51" s="95"/>
      <c r="G51" s="87"/>
      <c r="H51" s="87"/>
      <c r="I51" s="81">
        <f t="shared" si="2"/>
        <v>0</v>
      </c>
      <c r="J51" s="82"/>
    </row>
    <row r="52" spans="1:10" s="88" customFormat="1" ht="12.75">
      <c r="A52" s="96" t="s">
        <v>32</v>
      </c>
      <c r="B52" s="92">
        <v>1130</v>
      </c>
      <c r="C52" s="87"/>
      <c r="D52" s="94"/>
      <c r="E52" s="81">
        <f t="shared" si="0"/>
        <v>0</v>
      </c>
      <c r="F52" s="95"/>
      <c r="G52" s="87"/>
      <c r="H52" s="87"/>
      <c r="I52" s="81">
        <f t="shared" si="2"/>
        <v>0</v>
      </c>
      <c r="J52" s="82"/>
    </row>
    <row r="53" spans="1:10" s="88" customFormat="1" ht="12.75">
      <c r="A53" s="91" t="s">
        <v>33</v>
      </c>
      <c r="B53" s="92">
        <v>1140</v>
      </c>
      <c r="C53" s="87"/>
      <c r="D53" s="94"/>
      <c r="E53" s="81">
        <f t="shared" si="0"/>
        <v>0</v>
      </c>
      <c r="F53" s="95"/>
      <c r="G53" s="87"/>
      <c r="H53" s="87"/>
      <c r="I53" s="81">
        <f t="shared" si="2"/>
        <v>0</v>
      </c>
      <c r="J53" s="82"/>
    </row>
    <row r="54" spans="1:10" s="88" customFormat="1" ht="12.75">
      <c r="A54" s="97" t="s">
        <v>64</v>
      </c>
      <c r="B54" s="92">
        <v>1160</v>
      </c>
      <c r="C54" s="98"/>
      <c r="D54" s="94"/>
      <c r="E54" s="81">
        <f t="shared" si="0"/>
        <v>0</v>
      </c>
      <c r="F54" s="95"/>
      <c r="G54" s="98"/>
      <c r="H54" s="98"/>
      <c r="I54" s="81">
        <f t="shared" si="2"/>
        <v>0</v>
      </c>
      <c r="J54" s="82"/>
    </row>
    <row r="55" spans="1:10" s="88" customFormat="1" ht="12.75">
      <c r="A55" s="99" t="s">
        <v>34</v>
      </c>
      <c r="B55" s="100">
        <v>1170</v>
      </c>
      <c r="C55" s="101"/>
      <c r="D55" s="101"/>
      <c r="E55" s="81">
        <f t="shared" si="0"/>
        <v>0</v>
      </c>
      <c r="F55" s="95"/>
      <c r="G55" s="101">
        <f>G13+G16+G18+G58+G69</f>
        <v>0</v>
      </c>
      <c r="H55" s="101">
        <f>H13+H16+H18+H58+H69</f>
        <v>0</v>
      </c>
      <c r="I55" s="81">
        <f t="shared" si="2"/>
        <v>0</v>
      </c>
      <c r="J55" s="82"/>
    </row>
    <row r="56" spans="1:10" s="88" customFormat="1" ht="12.75">
      <c r="A56" s="99" t="s">
        <v>35</v>
      </c>
      <c r="B56" s="100">
        <v>1180</v>
      </c>
      <c r="C56" s="101"/>
      <c r="D56" s="101"/>
      <c r="E56" s="81">
        <f t="shared" si="0"/>
        <v>0</v>
      </c>
      <c r="F56" s="95"/>
      <c r="G56" s="101">
        <f>G26+G27+G28+G35+G36+G37+G43+G44+G51+G52+G53+G54+G61+G74</f>
        <v>0</v>
      </c>
      <c r="H56" s="101">
        <f>H26+H27+H28+H35+H36+H37+H43+H44+H51+H52+H53+H54+H61+H74</f>
        <v>0</v>
      </c>
      <c r="I56" s="81">
        <f t="shared" si="2"/>
        <v>0</v>
      </c>
      <c r="J56" s="82"/>
    </row>
    <row r="57" spans="1:10" s="88" customFormat="1" ht="12.75">
      <c r="A57" s="378" t="s">
        <v>43</v>
      </c>
      <c r="B57" s="379"/>
      <c r="C57" s="379"/>
      <c r="D57" s="379"/>
      <c r="E57" s="379"/>
      <c r="F57" s="379"/>
      <c r="G57" s="379"/>
      <c r="H57" s="379"/>
      <c r="I57" s="379"/>
      <c r="J57" s="380"/>
    </row>
    <row r="58" spans="1:10" s="88" customFormat="1" ht="12.75">
      <c r="A58" s="102" t="s">
        <v>74</v>
      </c>
      <c r="B58" s="85">
        <v>2010</v>
      </c>
      <c r="C58" s="81">
        <f>C59+C60</f>
        <v>0</v>
      </c>
      <c r="D58" s="81">
        <f>D59+D60</f>
        <v>0</v>
      </c>
      <c r="E58" s="81">
        <f t="shared" si="0"/>
        <v>0</v>
      </c>
      <c r="F58" s="95"/>
      <c r="G58" s="81">
        <f>G59+G60</f>
        <v>0</v>
      </c>
      <c r="H58" s="81">
        <f>H59+H60</f>
        <v>0</v>
      </c>
      <c r="I58" s="81">
        <f t="shared" ref="I58:I67" si="5">H58-G58</f>
        <v>0</v>
      </c>
      <c r="J58" s="82"/>
    </row>
    <row r="59" spans="1:10" s="88" customFormat="1" ht="25.5">
      <c r="A59" s="103" t="s">
        <v>75</v>
      </c>
      <c r="B59" s="86">
        <v>2011</v>
      </c>
      <c r="C59" s="81"/>
      <c r="D59" s="81"/>
      <c r="E59" s="81">
        <f t="shared" si="0"/>
        <v>0</v>
      </c>
      <c r="F59" s="95"/>
      <c r="G59" s="81"/>
      <c r="H59" s="81"/>
      <c r="I59" s="81">
        <f t="shared" si="5"/>
        <v>0</v>
      </c>
      <c r="J59" s="82"/>
    </row>
    <row r="60" spans="1:10" s="88" customFormat="1" ht="12.75">
      <c r="A60" s="103" t="s">
        <v>77</v>
      </c>
      <c r="B60" s="86">
        <v>2012</v>
      </c>
      <c r="C60" s="81"/>
      <c r="D60" s="81"/>
      <c r="E60" s="81">
        <f t="shared" si="0"/>
        <v>0</v>
      </c>
      <c r="F60" s="95"/>
      <c r="G60" s="81"/>
      <c r="H60" s="81"/>
      <c r="I60" s="81">
        <f t="shared" si="5"/>
        <v>0</v>
      </c>
      <c r="J60" s="82"/>
    </row>
    <row r="61" spans="1:10" s="88" customFormat="1" ht="12.75">
      <c r="A61" s="104" t="s">
        <v>76</v>
      </c>
      <c r="B61" s="105">
        <v>3010</v>
      </c>
      <c r="C61" s="106">
        <f>C62+C63+C64+C65+C66+C67</f>
        <v>0</v>
      </c>
      <c r="D61" s="106">
        <f>D62+D63+D64+D65+D66+D67</f>
        <v>0</v>
      </c>
      <c r="E61" s="81">
        <f t="shared" si="0"/>
        <v>0</v>
      </c>
      <c r="F61" s="95"/>
      <c r="G61" s="106">
        <f>G62+G63+G64+G65+G66+G67</f>
        <v>0</v>
      </c>
      <c r="H61" s="106">
        <f>H62+H63+H64+H65+H66+H67</f>
        <v>0</v>
      </c>
      <c r="I61" s="81">
        <f t="shared" si="5"/>
        <v>0</v>
      </c>
      <c r="J61" s="82"/>
    </row>
    <row r="62" spans="1:10" s="88" customFormat="1" ht="12.75">
      <c r="A62" s="91" t="s">
        <v>44</v>
      </c>
      <c r="B62" s="92">
        <v>3011</v>
      </c>
      <c r="C62" s="94"/>
      <c r="D62" s="94"/>
      <c r="E62" s="81">
        <f t="shared" si="0"/>
        <v>0</v>
      </c>
      <c r="F62" s="95"/>
      <c r="G62" s="93"/>
      <c r="H62" s="87"/>
      <c r="I62" s="81">
        <f t="shared" si="5"/>
        <v>0</v>
      </c>
      <c r="J62" s="82"/>
    </row>
    <row r="63" spans="1:10" s="88" customFormat="1" ht="12.75">
      <c r="A63" s="91" t="s">
        <v>45</v>
      </c>
      <c r="B63" s="92">
        <v>3012</v>
      </c>
      <c r="C63" s="94"/>
      <c r="D63" s="94"/>
      <c r="E63" s="81">
        <f t="shared" si="0"/>
        <v>0</v>
      </c>
      <c r="F63" s="95"/>
      <c r="G63" s="93"/>
      <c r="H63" s="87"/>
      <c r="I63" s="81">
        <f t="shared" si="5"/>
        <v>0</v>
      </c>
      <c r="J63" s="82"/>
    </row>
    <row r="64" spans="1:10" s="88" customFormat="1" ht="25.5">
      <c r="A64" s="91" t="s">
        <v>46</v>
      </c>
      <c r="B64" s="92">
        <v>3013</v>
      </c>
      <c r="C64" s="94"/>
      <c r="D64" s="94"/>
      <c r="E64" s="81">
        <f t="shared" si="0"/>
        <v>0</v>
      </c>
      <c r="F64" s="95"/>
      <c r="G64" s="93"/>
      <c r="H64" s="87"/>
      <c r="I64" s="81">
        <f t="shared" si="5"/>
        <v>0</v>
      </c>
      <c r="J64" s="82"/>
    </row>
    <row r="65" spans="1:10" s="88" customFormat="1" ht="12.75">
      <c r="A65" s="91" t="s">
        <v>47</v>
      </c>
      <c r="B65" s="92">
        <v>3014</v>
      </c>
      <c r="C65" s="94"/>
      <c r="D65" s="94"/>
      <c r="E65" s="81">
        <f t="shared" si="0"/>
        <v>0</v>
      </c>
      <c r="F65" s="95"/>
      <c r="G65" s="93"/>
      <c r="H65" s="87"/>
      <c r="I65" s="81">
        <f t="shared" si="5"/>
        <v>0</v>
      </c>
      <c r="J65" s="82"/>
    </row>
    <row r="66" spans="1:10" s="88" customFormat="1" ht="25.5">
      <c r="A66" s="91" t="s">
        <v>48</v>
      </c>
      <c r="B66" s="92">
        <v>3015</v>
      </c>
      <c r="C66" s="94"/>
      <c r="D66" s="94"/>
      <c r="E66" s="81">
        <f t="shared" si="0"/>
        <v>0</v>
      </c>
      <c r="F66" s="95"/>
      <c r="G66" s="93"/>
      <c r="H66" s="87"/>
      <c r="I66" s="81">
        <f t="shared" si="5"/>
        <v>0</v>
      </c>
      <c r="J66" s="82"/>
    </row>
    <row r="67" spans="1:10" s="88" customFormat="1" ht="12.75">
      <c r="A67" s="91" t="s">
        <v>12</v>
      </c>
      <c r="B67" s="92">
        <v>3016</v>
      </c>
      <c r="C67" s="94"/>
      <c r="D67" s="94"/>
      <c r="E67" s="81">
        <f t="shared" si="0"/>
        <v>0</v>
      </c>
      <c r="F67" s="95"/>
      <c r="G67" s="93"/>
      <c r="H67" s="87"/>
      <c r="I67" s="81">
        <f t="shared" si="5"/>
        <v>0</v>
      </c>
      <c r="J67" s="82"/>
    </row>
    <row r="68" spans="1:10" s="88" customFormat="1" ht="12.75">
      <c r="A68" s="378" t="s">
        <v>50</v>
      </c>
      <c r="B68" s="379"/>
      <c r="C68" s="379"/>
      <c r="D68" s="379"/>
      <c r="E68" s="379"/>
      <c r="F68" s="379"/>
      <c r="G68" s="379"/>
      <c r="H68" s="379"/>
      <c r="I68" s="379"/>
      <c r="J68" s="381"/>
    </row>
    <row r="69" spans="1:10" s="88" customFormat="1" ht="25.5">
      <c r="A69" s="107" t="s">
        <v>51</v>
      </c>
      <c r="B69" s="85">
        <v>4010</v>
      </c>
      <c r="C69" s="108">
        <f>C70+C71+C72+C73</f>
        <v>0</v>
      </c>
      <c r="D69" s="108">
        <f>D70+D71+D72+D73</f>
        <v>0</v>
      </c>
      <c r="E69" s="81">
        <f t="shared" si="0"/>
        <v>0</v>
      </c>
      <c r="F69" s="95"/>
      <c r="G69" s="108">
        <f>G70+G71+G72+G73</f>
        <v>0</v>
      </c>
      <c r="H69" s="108">
        <f>H70+H71+H72+H73</f>
        <v>0</v>
      </c>
      <c r="I69" s="81">
        <f t="shared" ref="I69:I78" si="6">H69-G69</f>
        <v>0</v>
      </c>
      <c r="J69" s="82"/>
    </row>
    <row r="70" spans="1:10" s="88" customFormat="1" ht="12.75">
      <c r="A70" s="91" t="s">
        <v>52</v>
      </c>
      <c r="B70" s="89">
        <v>4011</v>
      </c>
      <c r="C70" s="94"/>
      <c r="D70" s="94"/>
      <c r="E70" s="81">
        <f t="shared" si="0"/>
        <v>0</v>
      </c>
      <c r="F70" s="95"/>
      <c r="G70" s="93"/>
      <c r="H70" s="87"/>
      <c r="I70" s="81">
        <f t="shared" si="6"/>
        <v>0</v>
      </c>
      <c r="J70" s="82"/>
    </row>
    <row r="71" spans="1:10" s="88" customFormat="1" ht="12.75">
      <c r="A71" s="91" t="s">
        <v>53</v>
      </c>
      <c r="B71" s="92">
        <v>4012</v>
      </c>
      <c r="C71" s="94"/>
      <c r="D71" s="94"/>
      <c r="E71" s="81">
        <f t="shared" si="0"/>
        <v>0</v>
      </c>
      <c r="F71" s="95"/>
      <c r="G71" s="93"/>
      <c r="H71" s="87"/>
      <c r="I71" s="81">
        <f t="shared" si="6"/>
        <v>0</v>
      </c>
      <c r="J71" s="82"/>
    </row>
    <row r="72" spans="1:10" s="88" customFormat="1" ht="12.75">
      <c r="A72" s="91" t="s">
        <v>54</v>
      </c>
      <c r="B72" s="92">
        <v>4013</v>
      </c>
      <c r="C72" s="94"/>
      <c r="D72" s="94"/>
      <c r="E72" s="81">
        <f t="shared" si="0"/>
        <v>0</v>
      </c>
      <c r="F72" s="95"/>
      <c r="G72" s="93"/>
      <c r="H72" s="87"/>
      <c r="I72" s="81">
        <f t="shared" si="6"/>
        <v>0</v>
      </c>
      <c r="J72" s="82"/>
    </row>
    <row r="73" spans="1:10" s="88" customFormat="1" ht="12.75">
      <c r="A73" s="91" t="s">
        <v>55</v>
      </c>
      <c r="B73" s="92">
        <v>4020</v>
      </c>
      <c r="C73" s="94"/>
      <c r="D73" s="94"/>
      <c r="E73" s="81">
        <f t="shared" si="0"/>
        <v>0</v>
      </c>
      <c r="F73" s="95"/>
      <c r="G73" s="93"/>
      <c r="H73" s="87"/>
      <c r="I73" s="81">
        <f t="shared" si="6"/>
        <v>0</v>
      </c>
      <c r="J73" s="82"/>
    </row>
    <row r="74" spans="1:10" s="88" customFormat="1" ht="25.5">
      <c r="A74" s="99" t="s">
        <v>56</v>
      </c>
      <c r="B74" s="100">
        <v>4030</v>
      </c>
      <c r="C74" s="101">
        <f>C75+C76+C77+C78</f>
        <v>0</v>
      </c>
      <c r="D74" s="101">
        <f>D75+D76+D77+D78</f>
        <v>0</v>
      </c>
      <c r="E74" s="81">
        <f t="shared" si="0"/>
        <v>0</v>
      </c>
      <c r="F74" s="95"/>
      <c r="G74" s="101">
        <f>G75+G76+G77+G78</f>
        <v>0</v>
      </c>
      <c r="H74" s="101">
        <f>H75+H76+H77+H78</f>
        <v>0</v>
      </c>
      <c r="I74" s="81">
        <f t="shared" si="6"/>
        <v>0</v>
      </c>
      <c r="J74" s="82"/>
    </row>
    <row r="75" spans="1:10" s="88" customFormat="1" ht="12.75">
      <c r="A75" s="91" t="s">
        <v>52</v>
      </c>
      <c r="B75" s="92">
        <v>4031</v>
      </c>
      <c r="C75" s="94"/>
      <c r="D75" s="94"/>
      <c r="E75" s="81">
        <f t="shared" si="0"/>
        <v>0</v>
      </c>
      <c r="F75" s="95"/>
      <c r="G75" s="93"/>
      <c r="H75" s="87"/>
      <c r="I75" s="81">
        <f t="shared" si="6"/>
        <v>0</v>
      </c>
      <c r="J75" s="82"/>
    </row>
    <row r="76" spans="1:10" s="88" customFormat="1" ht="12.75">
      <c r="A76" s="91" t="s">
        <v>53</v>
      </c>
      <c r="B76" s="92">
        <v>4032</v>
      </c>
      <c r="C76" s="94"/>
      <c r="D76" s="94"/>
      <c r="E76" s="81">
        <f t="shared" si="0"/>
        <v>0</v>
      </c>
      <c r="F76" s="95"/>
      <c r="G76" s="93"/>
      <c r="H76" s="87"/>
      <c r="I76" s="81">
        <f t="shared" si="6"/>
        <v>0</v>
      </c>
      <c r="J76" s="82"/>
    </row>
    <row r="77" spans="1:10" s="88" customFormat="1" ht="12.75">
      <c r="A77" s="91" t="s">
        <v>54</v>
      </c>
      <c r="B77" s="92">
        <v>4033</v>
      </c>
      <c r="C77" s="94"/>
      <c r="D77" s="94"/>
      <c r="E77" s="81">
        <f t="shared" si="0"/>
        <v>0</v>
      </c>
      <c r="F77" s="95"/>
      <c r="G77" s="93"/>
      <c r="H77" s="87"/>
      <c r="I77" s="81">
        <f t="shared" si="6"/>
        <v>0</v>
      </c>
      <c r="J77" s="82"/>
    </row>
    <row r="78" spans="1:10" s="88" customFormat="1" ht="12.75">
      <c r="A78" s="96" t="s">
        <v>57</v>
      </c>
      <c r="B78" s="92">
        <v>4040</v>
      </c>
      <c r="C78" s="94"/>
      <c r="D78" s="94"/>
      <c r="E78" s="81">
        <f t="shared" si="0"/>
        <v>0</v>
      </c>
      <c r="F78" s="95"/>
      <c r="G78" s="93"/>
      <c r="H78" s="87"/>
      <c r="I78" s="81">
        <f t="shared" si="6"/>
        <v>0</v>
      </c>
      <c r="J78" s="82"/>
    </row>
    <row r="79" spans="1:10" s="88" customFormat="1" ht="12.75">
      <c r="A79" s="382" t="s">
        <v>78</v>
      </c>
      <c r="B79" s="383"/>
      <c r="C79" s="383"/>
      <c r="D79" s="383"/>
      <c r="E79" s="383"/>
      <c r="F79" s="383"/>
      <c r="G79" s="383"/>
      <c r="H79" s="383"/>
      <c r="I79" s="383"/>
      <c r="J79" s="384"/>
    </row>
    <row r="80" spans="1:10" s="88" customFormat="1" ht="12.75">
      <c r="A80" s="109" t="s">
        <v>71</v>
      </c>
      <c r="B80" s="85">
        <v>5010</v>
      </c>
      <c r="C80" s="81">
        <f>C55-C56</f>
        <v>0</v>
      </c>
      <c r="D80" s="81">
        <f>D55-D56</f>
        <v>0</v>
      </c>
      <c r="E80" s="81">
        <f t="shared" si="0"/>
        <v>0</v>
      </c>
      <c r="F80" s="95"/>
      <c r="G80" s="81">
        <f>G55-G56</f>
        <v>0</v>
      </c>
      <c r="H80" s="81">
        <f>H55-H56</f>
        <v>0</v>
      </c>
      <c r="I80" s="81">
        <f>H80-G80</f>
        <v>0</v>
      </c>
      <c r="J80" s="82"/>
    </row>
    <row r="81" spans="1:10" s="88" customFormat="1" ht="12.75">
      <c r="A81" s="110" t="s">
        <v>72</v>
      </c>
      <c r="B81" s="86">
        <v>5011</v>
      </c>
      <c r="C81" s="81">
        <f>C80-C82</f>
        <v>0</v>
      </c>
      <c r="D81" s="81">
        <f>D80-D82</f>
        <v>0</v>
      </c>
      <c r="E81" s="81">
        <f t="shared" si="0"/>
        <v>0</v>
      </c>
      <c r="F81" s="95"/>
      <c r="G81" s="81">
        <f>G80-G82</f>
        <v>0</v>
      </c>
      <c r="H81" s="81">
        <f>H80-H82</f>
        <v>0</v>
      </c>
      <c r="I81" s="81">
        <f>H81-G81</f>
        <v>0</v>
      </c>
      <c r="J81" s="82"/>
    </row>
    <row r="82" spans="1:10" s="88" customFormat="1" ht="12.75">
      <c r="A82" s="111" t="s">
        <v>73</v>
      </c>
      <c r="B82" s="86">
        <v>5012</v>
      </c>
      <c r="C82" s="81"/>
      <c r="D82" s="81"/>
      <c r="E82" s="81"/>
      <c r="F82" s="95"/>
      <c r="G82" s="81"/>
      <c r="H82" s="112"/>
      <c r="I82" s="112"/>
      <c r="J82" s="82"/>
    </row>
    <row r="83" spans="1:10" s="88" customFormat="1" ht="12.75">
      <c r="A83" s="378" t="s">
        <v>79</v>
      </c>
      <c r="B83" s="379"/>
      <c r="C83" s="379"/>
      <c r="D83" s="379"/>
      <c r="E83" s="379"/>
      <c r="F83" s="379"/>
      <c r="G83" s="379"/>
      <c r="H83" s="379"/>
      <c r="I83" s="379"/>
      <c r="J83" s="380"/>
    </row>
    <row r="84" spans="1:10" s="88" customFormat="1" ht="12.75">
      <c r="A84" s="102" t="s">
        <v>42</v>
      </c>
      <c r="B84" s="85">
        <v>6010</v>
      </c>
      <c r="C84" s="81">
        <f>C85+C86+C87+C88+C89+C90</f>
        <v>0</v>
      </c>
      <c r="D84" s="81">
        <f>D85+D86+D87+D88+D89+D90</f>
        <v>0</v>
      </c>
      <c r="E84" s="81">
        <f t="shared" ref="E84:E90" si="7">D84-C84</f>
        <v>0</v>
      </c>
      <c r="F84" s="95"/>
      <c r="G84" s="81">
        <f>G85+G86+G87+G88+G89+G90</f>
        <v>0</v>
      </c>
      <c r="H84" s="81">
        <f>H85+H86+H87+H88+H89+H90</f>
        <v>0</v>
      </c>
      <c r="I84" s="81">
        <f t="shared" ref="I84:I90" si="8">H84-G84</f>
        <v>0</v>
      </c>
      <c r="J84" s="82"/>
    </row>
    <row r="85" spans="1:10" s="88" customFormat="1" ht="12.75">
      <c r="A85" s="113" t="s">
        <v>36</v>
      </c>
      <c r="B85" s="89">
        <v>6011</v>
      </c>
      <c r="C85" s="90"/>
      <c r="D85" s="90"/>
      <c r="E85" s="81">
        <f t="shared" si="7"/>
        <v>0</v>
      </c>
      <c r="F85" s="95"/>
      <c r="G85" s="114"/>
      <c r="H85" s="114"/>
      <c r="I85" s="81">
        <f t="shared" si="8"/>
        <v>0</v>
      </c>
      <c r="J85" s="82"/>
    </row>
    <row r="86" spans="1:10" s="88" customFormat="1" ht="12.75">
      <c r="A86" s="115" t="s">
        <v>37</v>
      </c>
      <c r="B86" s="89">
        <v>6012</v>
      </c>
      <c r="C86" s="94"/>
      <c r="D86" s="94"/>
      <c r="E86" s="81">
        <f t="shared" si="7"/>
        <v>0</v>
      </c>
      <c r="F86" s="95"/>
      <c r="G86" s="93"/>
      <c r="H86" s="93"/>
      <c r="I86" s="81">
        <f t="shared" si="8"/>
        <v>0</v>
      </c>
      <c r="J86" s="82"/>
    </row>
    <row r="87" spans="1:10" s="88" customFormat="1" ht="12.75">
      <c r="A87" s="115" t="s">
        <v>38</v>
      </c>
      <c r="B87" s="89">
        <v>6013</v>
      </c>
      <c r="C87" s="94"/>
      <c r="D87" s="94"/>
      <c r="E87" s="81">
        <f t="shared" si="7"/>
        <v>0</v>
      </c>
      <c r="F87" s="95"/>
      <c r="G87" s="93"/>
      <c r="H87" s="87"/>
      <c r="I87" s="81">
        <f t="shared" si="8"/>
        <v>0</v>
      </c>
      <c r="J87" s="82"/>
    </row>
    <row r="88" spans="1:10" s="88" customFormat="1" ht="12.75">
      <c r="A88" s="115" t="s">
        <v>39</v>
      </c>
      <c r="B88" s="89">
        <v>6014</v>
      </c>
      <c r="C88" s="94"/>
      <c r="D88" s="94"/>
      <c r="E88" s="81">
        <f t="shared" si="7"/>
        <v>0</v>
      </c>
      <c r="F88" s="95"/>
      <c r="G88" s="93"/>
      <c r="H88" s="93"/>
      <c r="I88" s="81">
        <f t="shared" si="8"/>
        <v>0</v>
      </c>
      <c r="J88" s="82"/>
    </row>
    <row r="89" spans="1:10" s="88" customFormat="1" ht="25.5">
      <c r="A89" s="116" t="s">
        <v>40</v>
      </c>
      <c r="B89" s="89">
        <v>6015</v>
      </c>
      <c r="C89" s="117"/>
      <c r="D89" s="117"/>
      <c r="E89" s="81">
        <f t="shared" si="7"/>
        <v>0</v>
      </c>
      <c r="F89" s="95"/>
      <c r="G89" s="118"/>
      <c r="H89" s="118"/>
      <c r="I89" s="81">
        <f t="shared" si="8"/>
        <v>0</v>
      </c>
      <c r="J89" s="82"/>
    </row>
    <row r="90" spans="1:10" s="88" customFormat="1" ht="12.75">
      <c r="A90" s="119" t="s">
        <v>41</v>
      </c>
      <c r="B90" s="89">
        <v>6016</v>
      </c>
      <c r="C90" s="84"/>
      <c r="D90" s="84"/>
      <c r="E90" s="81">
        <f t="shared" si="7"/>
        <v>0</v>
      </c>
      <c r="F90" s="95"/>
      <c r="G90" s="84"/>
      <c r="H90" s="87"/>
      <c r="I90" s="81">
        <f t="shared" si="8"/>
        <v>0</v>
      </c>
      <c r="J90" s="82"/>
    </row>
    <row r="91" spans="1:10" s="88" customFormat="1" ht="12.75">
      <c r="A91" s="367" t="s">
        <v>80</v>
      </c>
      <c r="B91" s="368"/>
      <c r="C91" s="368"/>
      <c r="D91" s="368"/>
      <c r="E91" s="368"/>
      <c r="F91" s="368"/>
      <c r="G91" s="368"/>
      <c r="H91" s="368"/>
      <c r="I91" s="368"/>
      <c r="J91" s="369"/>
    </row>
    <row r="92" spans="1:10" s="88" customFormat="1" ht="12.75">
      <c r="A92" s="103" t="s">
        <v>65</v>
      </c>
      <c r="B92" s="89">
        <v>7010</v>
      </c>
      <c r="C92" s="120"/>
      <c r="D92" s="120"/>
      <c r="E92" s="120"/>
      <c r="F92" s="120"/>
      <c r="G92" s="120"/>
      <c r="H92" s="120"/>
      <c r="I92" s="120"/>
      <c r="J92" s="120"/>
    </row>
    <row r="93" spans="1:10" s="88" customFormat="1" ht="12.75">
      <c r="A93" s="103"/>
      <c r="B93" s="89"/>
      <c r="C93" s="120"/>
      <c r="D93" s="120"/>
      <c r="E93" s="120"/>
      <c r="F93" s="120"/>
      <c r="G93" s="120" t="s">
        <v>82</v>
      </c>
      <c r="H93" s="120" t="s">
        <v>81</v>
      </c>
      <c r="I93" s="120" t="s">
        <v>83</v>
      </c>
      <c r="J93" s="120" t="s">
        <v>84</v>
      </c>
    </row>
    <row r="94" spans="1:10" s="88" customFormat="1" ht="12.75">
      <c r="A94" s="103" t="s">
        <v>49</v>
      </c>
      <c r="B94" s="92">
        <v>7011</v>
      </c>
      <c r="C94" s="94"/>
      <c r="D94" s="94"/>
      <c r="E94" s="94"/>
      <c r="F94" s="94"/>
      <c r="G94" s="94"/>
      <c r="H94" s="94"/>
      <c r="I94" s="94"/>
      <c r="J94" s="90"/>
    </row>
    <row r="95" spans="1:10" s="88" customFormat="1" ht="12.75">
      <c r="A95" s="103" t="s">
        <v>66</v>
      </c>
      <c r="B95" s="92">
        <v>7012</v>
      </c>
      <c r="C95" s="94"/>
      <c r="D95" s="94"/>
      <c r="E95" s="94"/>
      <c r="F95" s="94"/>
      <c r="G95" s="93"/>
      <c r="H95" s="87"/>
      <c r="I95" s="87"/>
      <c r="J95" s="87"/>
    </row>
    <row r="96" spans="1:10" s="88" customFormat="1" ht="25.5">
      <c r="A96" s="103" t="s">
        <v>67</v>
      </c>
      <c r="B96" s="92">
        <v>7013</v>
      </c>
      <c r="C96" s="94"/>
      <c r="D96" s="94"/>
      <c r="E96" s="94"/>
      <c r="F96" s="94"/>
      <c r="G96" s="93"/>
      <c r="H96" s="87"/>
      <c r="I96" s="87"/>
      <c r="J96" s="87"/>
    </row>
    <row r="97" spans="1:10" s="88" customFormat="1" ht="12.75">
      <c r="A97" s="103" t="s">
        <v>68</v>
      </c>
      <c r="B97" s="121">
        <v>7016</v>
      </c>
      <c r="C97" s="117"/>
      <c r="D97" s="117"/>
      <c r="E97" s="117"/>
      <c r="F97" s="117"/>
      <c r="G97" s="118"/>
      <c r="H97" s="122"/>
      <c r="I97" s="122"/>
      <c r="J97" s="122"/>
    </row>
    <row r="98" spans="1:10" s="88" customFormat="1" ht="12.75">
      <c r="A98" s="103" t="s">
        <v>69</v>
      </c>
      <c r="B98" s="86">
        <v>7020</v>
      </c>
      <c r="C98" s="81"/>
      <c r="D98" s="81"/>
      <c r="E98" s="81"/>
      <c r="F98" s="81"/>
      <c r="G98" s="81"/>
      <c r="H98" s="112"/>
      <c r="I98" s="112"/>
      <c r="J98" s="112"/>
    </row>
    <row r="99" spans="1:10" s="88" customFormat="1" ht="12.75">
      <c r="A99" s="131"/>
      <c r="B99" s="132"/>
      <c r="C99" s="133"/>
      <c r="D99" s="133"/>
      <c r="E99" s="133"/>
      <c r="F99" s="133"/>
      <c r="G99" s="133"/>
      <c r="H99" s="134"/>
      <c r="I99" s="134"/>
      <c r="J99" s="134"/>
    </row>
    <row r="100" spans="1:10" s="70" customFormat="1" ht="15">
      <c r="A100" s="124" t="s">
        <v>13</v>
      </c>
      <c r="B100" s="125"/>
      <c r="C100" s="126"/>
      <c r="D100" s="125"/>
      <c r="E100" s="127"/>
      <c r="F100" s="370"/>
      <c r="G100" s="370"/>
      <c r="H100" s="128"/>
      <c r="I100" s="129"/>
      <c r="J100" s="129"/>
    </row>
    <row r="101" spans="1:10" s="70" customFormat="1" ht="15">
      <c r="A101" s="71"/>
      <c r="B101" s="68"/>
      <c r="C101" s="68" t="s">
        <v>14</v>
      </c>
      <c r="D101" s="68"/>
      <c r="E101" s="371" t="s">
        <v>15</v>
      </c>
      <c r="F101" s="371"/>
      <c r="G101" s="371"/>
      <c r="H101" s="67"/>
      <c r="I101" s="67"/>
      <c r="J101" s="67"/>
    </row>
    <row r="102" spans="1:10" s="70" customFormat="1" ht="15">
      <c r="A102" s="71" t="s">
        <v>99</v>
      </c>
      <c r="B102" s="68"/>
      <c r="C102" s="130"/>
      <c r="D102" s="68"/>
      <c r="E102" s="68"/>
      <c r="F102" s="372"/>
      <c r="G102" s="372"/>
      <c r="H102" s="67"/>
      <c r="I102" s="67"/>
      <c r="J102" s="67"/>
    </row>
    <row r="103" spans="1:10" s="70" customFormat="1" ht="15">
      <c r="A103" s="71"/>
      <c r="B103" s="68"/>
      <c r="C103" s="68" t="s">
        <v>14</v>
      </c>
      <c r="D103" s="68"/>
      <c r="E103" s="371" t="s">
        <v>15</v>
      </c>
      <c r="F103" s="371"/>
      <c r="G103" s="371"/>
      <c r="H103" s="67"/>
      <c r="I103" s="67"/>
      <c r="J103" s="67"/>
    </row>
    <row r="104" spans="1:10">
      <c r="A104"/>
      <c r="B104"/>
      <c r="C104"/>
      <c r="D104"/>
      <c r="E104"/>
      <c r="F104"/>
      <c r="G104"/>
    </row>
    <row r="105" spans="1:10">
      <c r="A105"/>
      <c r="B105"/>
      <c r="C105"/>
      <c r="D105"/>
      <c r="E105"/>
      <c r="F105"/>
      <c r="G105"/>
    </row>
    <row r="106" spans="1:10">
      <c r="A106"/>
      <c r="B106"/>
      <c r="C106"/>
      <c r="D106"/>
      <c r="E106"/>
      <c r="F106"/>
      <c r="G106"/>
    </row>
  </sheetData>
  <mergeCells count="21">
    <mergeCell ref="A68:J68"/>
    <mergeCell ref="A79:J79"/>
    <mergeCell ref="A83:J83"/>
    <mergeCell ref="A4:J4"/>
    <mergeCell ref="A5:J5"/>
    <mergeCell ref="A6:J6"/>
    <mergeCell ref="A7:J7"/>
    <mergeCell ref="A9:A10"/>
    <mergeCell ref="B9:B10"/>
    <mergeCell ref="C9:F9"/>
    <mergeCell ref="G9:J9"/>
    <mergeCell ref="E1:G1"/>
    <mergeCell ref="D2:J2"/>
    <mergeCell ref="A12:J12"/>
    <mergeCell ref="A25:J25"/>
    <mergeCell ref="A57:J57"/>
    <mergeCell ref="A91:J91"/>
    <mergeCell ref="F100:G100"/>
    <mergeCell ref="E101:G101"/>
    <mergeCell ref="F102:G102"/>
    <mergeCell ref="E103:G103"/>
  </mergeCells>
  <pageMargins left="0.39370078740157483" right="0.39370078740157483" top="0.94488188976377963" bottom="0.39370078740157483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Додаток 1 Фін.план</vt:lpstr>
      <vt:lpstr>Інормація до фін. плану 1.1</vt:lpstr>
      <vt:lpstr>Інформація до фінплану 1.2</vt:lpstr>
      <vt:lpstr>Додато2 Звіт до фін плану</vt:lpstr>
      <vt:lpstr>'Додаток 1 Фін.план'!Область_печати</vt:lpstr>
      <vt:lpstr>'Інормація до фін. плану 1.1'!Область_печати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2022-01-20T07:40:11Z</dcterms:modified>
</cp:coreProperties>
</file>