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'Лист1'!$A$1:$Y$200</definedName>
  </definedNames>
  <calcPr fullCalcOnLoad="1"/>
</workbook>
</file>

<file path=xl/sharedStrings.xml><?xml version="1.0" encoding="utf-8"?>
<sst xmlns="http://schemas.openxmlformats.org/spreadsheetml/2006/main" count="274" uniqueCount="186">
  <si>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</si>
  <si>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</si>
  <si>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</si>
  <si>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</si>
  <si>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</si>
  <si>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</si>
  <si>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</si>
  <si>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</si>
  <si>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</si>
  <si>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</si>
  <si>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</si>
  <si>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</si>
  <si>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Загальний фонд</t>
  </si>
  <si>
    <t>Спеціальний фонд</t>
  </si>
  <si>
    <t>Всього</t>
  </si>
  <si>
    <t xml:space="preserve">  </t>
  </si>
  <si>
    <t>Примітка</t>
  </si>
  <si>
    <t>Найменування</t>
  </si>
  <si>
    <t>Фінансування за рахунок зміни залишків коштів (на кінець періоду)</t>
  </si>
  <si>
    <t>Бюджет розвитку</t>
  </si>
  <si>
    <t>Кошти, що передаються із загального фонду бюджету до бюджету розвитку</t>
  </si>
  <si>
    <t>11відділ фізичної культури і спорту</t>
  </si>
  <si>
    <t>Зміни обсягів бюджетних коштів (на кінець періоду)</t>
  </si>
  <si>
    <t>10 управління культури</t>
  </si>
  <si>
    <t>Фінансування за рахунок зміни залишків коштів (на початок періоду періоду)</t>
  </si>
  <si>
    <t>бюджет розвитку</t>
  </si>
  <si>
    <t>цільовий фонд</t>
  </si>
  <si>
    <t>фонд охорони НС</t>
  </si>
  <si>
    <t>Зміни обсягів бюджетних коштів (на початок періоду)</t>
  </si>
  <si>
    <t>Видатки загальний і спеціальний фонд разом</t>
  </si>
  <si>
    <t>Доходи загальний і спеціальний фонд разом</t>
  </si>
  <si>
    <t>Позики, надані міжнародними фінансовими організаціями (погашено позик)</t>
  </si>
  <si>
    <t>Фінансування за борговими операціями (погашення довгострокових зобов"язань)</t>
  </si>
  <si>
    <t>Позики, надані міжнародними фінансовими організаціями (одержано позик)</t>
  </si>
  <si>
    <t>Фінансування за борговими операціями (запозичення довгострокових зобов"язань)</t>
  </si>
  <si>
    <t>Начальник фінансового управління</t>
  </si>
  <si>
    <t>Л.В. Цедзінська</t>
  </si>
  <si>
    <t>загальний фонд</t>
  </si>
  <si>
    <t>шляхове господарство</t>
  </si>
  <si>
    <t>відшкодування втрат с/г вир-ва</t>
  </si>
  <si>
    <t>Фінансування за рахунок зміни залишків коштів на рахунках бюджетних установ (на початок періоду періоду)</t>
  </si>
  <si>
    <t>Фінансування за рахунок зміни залишків коштів на рахунках бюджетних установ (на кінець періоду)</t>
  </si>
  <si>
    <t>ЗФ</t>
  </si>
  <si>
    <t>від 23.12.2020 року № 49-IV-VIІI “Про міський бюджет  Фастівської міської територіальної громади на 2021 рік”</t>
  </si>
  <si>
    <t>освітня субвенція</t>
  </si>
  <si>
    <t>1. До загального фонду доходної частини міського бюджету на 2021 рік:</t>
  </si>
  <si>
    <t>Внутрішні зміни</t>
  </si>
  <si>
    <t>Залишок коштів  на початок року</t>
  </si>
  <si>
    <t>КВК Головний розпорядник</t>
  </si>
  <si>
    <t>02 Виконавчий комітет</t>
  </si>
  <si>
    <t>06 Управління освіти</t>
  </si>
  <si>
    <t>08 Ууправління соцзахисту</t>
  </si>
  <si>
    <t>37 Фінансове управління</t>
  </si>
  <si>
    <t>Пояснення (тис.грн.)</t>
  </si>
  <si>
    <t>3110 "Придбання обладнання та предметів довгострокового користування"</t>
  </si>
  <si>
    <t>3142 "Реконструкція та реставрація інших обєктів"</t>
  </si>
  <si>
    <t>2281 "Дослідження і розробки, окремі заходи розвитку по реалізації державних програм"</t>
  </si>
  <si>
    <t>2111 "Заробітна плата"</t>
  </si>
  <si>
    <t>2120 "Нарахування на заробітну плату"</t>
  </si>
  <si>
    <t>2210 "Предмети, матеріали, обладнання та інвентарь"</t>
  </si>
  <si>
    <t>2240 "Оплата послуг"</t>
  </si>
  <si>
    <t>2273 "Оплата електроенергії"</t>
  </si>
  <si>
    <t>2274 "Оплата природнього газу"</t>
  </si>
  <si>
    <t>2282 "Окремі заходи"</t>
  </si>
  <si>
    <t>4. До загального та спеціального фонду джерел фінансування міського бюджету на 2021 рік:</t>
  </si>
  <si>
    <t>3132 "Капітальний ремонт інших об"єктів"</t>
  </si>
  <si>
    <t>2230 "Продукти харчування"</t>
  </si>
  <si>
    <t>2250 "Видатки на відрядження"</t>
  </si>
  <si>
    <t>2271 "Оплата теплопостачання"</t>
  </si>
  <si>
    <t>2272 "Оплата водопостачання і водовідведення"</t>
  </si>
  <si>
    <t>2800 "Інші поточні видатки"</t>
  </si>
  <si>
    <t>3210 "Капітальні трансферти підприємствам (установам, організаціям)</t>
  </si>
  <si>
    <t>3220 "Капітальні трансферти органам державного управління інших рівнів"</t>
  </si>
  <si>
    <t>9000 "Нерозподілені видатки"</t>
  </si>
  <si>
    <t>резервний фонд</t>
  </si>
  <si>
    <t>3242 "Інші заходи у сфері соцзахисту та соцзабезпечення"</t>
  </si>
  <si>
    <t>1080 "Надання спеціальної освіти мистецькими школами"</t>
  </si>
  <si>
    <t>0160 "Керівництво і управління у відповідній сфері у містах (місті Києві), селищах, селах, територіальних громадах"</t>
  </si>
  <si>
    <t>8130 "Забезпечення діяльності місцевої пожежної охорони"</t>
  </si>
  <si>
    <t>2111 "Первинна медична допомога населенню, що надається центрами первинної медичної (медико-санітарної) допомоги"</t>
  </si>
  <si>
    <t>1021 "Надання загальної середньої освіти закладами загальної середньої освіти"</t>
  </si>
  <si>
    <t>5031 "Утримання та навчально-тренувальна робота комунальних дитячо-юнацьких спортивних шкіл"</t>
  </si>
  <si>
    <t>1010 "Надання дошкільної освіти"</t>
  </si>
  <si>
    <t>2610 "Субсидії та поточні трансферти (установам, організація)"</t>
  </si>
  <si>
    <t>3122 Капітальне будівництво (придбання) інших об'єктів</t>
  </si>
  <si>
    <t>12 Управління РР та ЖКГ (Борова, Мотовилівка, Мот.Слобідка, Оленівка)</t>
  </si>
  <si>
    <t>14 Управління  РТ та благоустрою (Бортники, Веприк, В. Снітинка, М.Снітинка, Фастівець)</t>
  </si>
  <si>
    <t>5031 Утримання та навчально-тренувальна робота комунальних дитячо-юнацьких спортивних шкіл</t>
  </si>
  <si>
    <t>1151 Забезпечення діяльності інклюзивно-ресурсних центрів за рахунок коштів місцевого бюджету</t>
  </si>
  <si>
    <t>2. До спеціального фонду доходної частини міського бюджету на 2021 рік:</t>
  </si>
  <si>
    <t>Збільшення доходів/субвенція</t>
  </si>
  <si>
    <t>Збільшення доходів/Субвенція</t>
  </si>
  <si>
    <t>4081Забезпечення діяльності інших закладів в галузі культури і мистецтва</t>
  </si>
  <si>
    <t>4081  Забезпечення діяльності інших закладів в галузі культури і мистецтва</t>
  </si>
  <si>
    <t>4040 Забезпечення діяльності музеїв і виставок</t>
  </si>
  <si>
    <t>3133 Інші заходи та заклади молодіжної політики</t>
  </si>
  <si>
    <t>4030 Забезпечення діяльності бібліотек</t>
  </si>
  <si>
    <t>6030 Організація благоустрою населених пунктів</t>
  </si>
  <si>
    <t>7461 Утрнимання та розвиток автомобільних доріг та дорожньої інфраструктури за рахунок коштів місцевого бюджету</t>
  </si>
  <si>
    <t>6020  Забезпечення функціонування підприємств, установ та організацій, що виробляють, виконують або надають житлово-комунальні послуги</t>
  </si>
  <si>
    <t xml:space="preserve">9770 Інші субвенції з місцевого бюджету
</t>
  </si>
  <si>
    <t>4060 Забезпечення діяльності палаців і будинків культури, клубів, центрів дозвілля та інших клубних закладів</t>
  </si>
  <si>
    <t>0180 Інша діяльність у сфері державного управління</t>
  </si>
  <si>
    <t>1160 Забезпечення діяльності центрів професійного розвитку педагогичних працівників</t>
  </si>
  <si>
    <t>залишок вільний</t>
  </si>
  <si>
    <t xml:space="preserve">2010  Багатопрофільна стаціонарна медична допомога населення </t>
  </si>
  <si>
    <t>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</t>
  </si>
  <si>
    <t>5. До загального фонду кредитування  міського бюджету на 2021 рік:</t>
  </si>
  <si>
    <t>4082 Інші заходи в галузі культури і мистецтва</t>
  </si>
  <si>
    <t>2. До загального фонду видаткої частини міського бюджету на 2021 рік, в т.ч. по розпорядниках:</t>
  </si>
  <si>
    <t>7321 "Будівництво закладів освіти"</t>
  </si>
  <si>
    <t>7540 "Реалізація заходів, спрямованих на підвищення доступності широкосмугового доступу до Інтернету в сільській місцевості"</t>
  </si>
  <si>
    <t>1181 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НУШ</t>
  </si>
  <si>
    <t>1182 "Виконання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бюджетам"</t>
  </si>
  <si>
    <t>5041 "Утримання та фінансова підтримка спортивних споруд"</t>
  </si>
  <si>
    <t>3. До спеціального фонду видаткої частини міського бюджету на 2021 рік, в т.ч. по розпорядниках:</t>
  </si>
  <si>
    <t>7310 Будівництво об'єктів житлово-комунального господарства</t>
  </si>
  <si>
    <t>1070 Надання позашкільної освіти закладами позашкільної освіти, заходи із позашкільної роботи з дітьми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</si>
  <si>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</si>
  <si>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3240 Капітальні трансферти населенню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</si>
  <si>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</si>
  <si>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НУШ  підаищення кваліфікації педпрацівників та проведення супервізії</t>
  </si>
  <si>
    <t>5012 Проведення навчально-тренувальних зборів і змагань з неолімпійських видів спорту</t>
  </si>
  <si>
    <t>економія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</si>
  <si>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</si>
  <si>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</si>
  <si>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</si>
  <si>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3221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</si>
  <si>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Капітальний ремонт Палацу культури за адресю:пл. Перемоги, 1  місті Фастові Київської області (коригування)</t>
  </si>
  <si>
    <t>7321</t>
  </si>
  <si>
    <t>7321 освіта</t>
  </si>
  <si>
    <t>Будівництво ЗОШ №12</t>
  </si>
  <si>
    <t>1021 освіта</t>
  </si>
  <si>
    <t>придбання обладнання  предметів довгострокового користування</t>
  </si>
  <si>
    <t xml:space="preserve">капремонт (підсилення частини фундаментів)будівліф Фастівського НВК Зош 1-111 ступенів </t>
  </si>
  <si>
    <t>Будівництво ЗОШ №12 м. Фастів Київської області</t>
  </si>
  <si>
    <t>Капітальний ремонт (підсилення частини фундаментів)будівлі Фастівського НВК Зош I-III ступенів №3 Фастівської міської ради Київської області, за адресою:Київська областьм. Фастів, вул.Васильченка,21</t>
  </si>
  <si>
    <t>додаткова потреба у звязку із заходами, які не включені в план заходів (не олімпійські види спорту)</t>
  </si>
  <si>
    <t>сертифіковані флакштоки зі скловолокна</t>
  </si>
  <si>
    <t>відзначення дня міста</t>
  </si>
  <si>
    <t>Капітальний ремонт вбиральні Фастівського НВК ЗОШ I-III ст. №10-Гімназія по вул. Якубовського,14 м. Фастів Київської області</t>
  </si>
  <si>
    <t>7461 Утримання та розвиток автомобільних доріг та дорожньої інфраструктури за рахунок коштів місцевого бюджету</t>
  </si>
  <si>
    <t>1061 Надання загальної середньої освіти закладами загальної середньої освіти( залишок освітньої субвенції)</t>
  </si>
  <si>
    <t>0160  "Керівництво і управління у відповідній сфері у містах (місті Києві), селищах, селах, територіальних громадах"</t>
  </si>
  <si>
    <t>1025 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</si>
  <si>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1142 Інші програми та заходи у сфері освіти</t>
  </si>
  <si>
    <t xml:space="preserve"> 1141 Забезпечення діяльності інших закладів у сфері освіти</t>
  </si>
  <si>
    <t>Придбання обладнання і  предметів довгострокового користування (50 тис.грн-холодильник ЗОШ№4, 28 тис.грн.-насос ЗОШ №9)</t>
  </si>
  <si>
    <t>Капітальний ремонт дорожнього покриття по вулиці Європейська в м. Фастів Київської області</t>
  </si>
  <si>
    <t>Капітальний ремонт дорожнього покриття по вулиці Степана Васильченка в м. Фастів Київської області</t>
  </si>
  <si>
    <t>Капітальний ремонт дорожнього покриття по вулиці Мічуріна в м. Фастів Київської області</t>
  </si>
  <si>
    <t>Капітальний ремонт дорожнього покриття по вулиці Тітова в м. Фастів Київської області</t>
  </si>
  <si>
    <t>Капітальний ремонт тротуару по вулиці Соборна в м. Фастів Київської області</t>
  </si>
  <si>
    <t>Капітальний ремонт дорожнього покриття по вулиці Героїв Танкістів в м. Фастів Київської області</t>
  </si>
  <si>
    <t>Реконструкція дорожнього покриття по вул. Соборна в м. Фастів, Київської області</t>
  </si>
  <si>
    <t>Виготовлення ПКД та капітальний ремонт доріг</t>
  </si>
  <si>
    <t>Придбання металопластикових конструкцій для Малоснітинського старостинського округу</t>
  </si>
  <si>
    <t>Капітальний ремонт території загального користування біля будинку №28 по вул. Соборна в м. Фастів Київської області з облаштуванням зони відпочинку"</t>
  </si>
  <si>
    <t>2730 Інші виплати населенню</t>
  </si>
  <si>
    <t>9800 Субвенція з місцевогого бюджету держівному бюджету на виконання програм соціально економічного розвитку регіонів</t>
  </si>
  <si>
    <t>Капремонт трансферт держбюджет на капремонт рухомого складу укрзалізниці</t>
  </si>
  <si>
    <t>7330 Будівництво інших обєктів комунальної власності</t>
  </si>
  <si>
    <t>3104 Забезпечення соціадьними послугами за місцем проживання громадян, які нездатні до самообслуговування</t>
  </si>
  <si>
    <t>Придбання серверу(серверне обладнання)</t>
  </si>
  <si>
    <t>3106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</si>
  <si>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Послуги програмного забезпечення системи АСКОД для електронного документообігу</t>
  </si>
  <si>
    <t xml:space="preserve">Охоронна сигналізація </t>
  </si>
  <si>
    <t>Оздоровлення дітей</t>
  </si>
  <si>
    <t>Залишок з придбання сипучих матеріалів</t>
  </si>
  <si>
    <t>Придбання шин</t>
  </si>
  <si>
    <t>матеріальна допомога</t>
  </si>
  <si>
    <t xml:space="preserve"> Оплата електроенергії</t>
  </si>
  <si>
    <t xml:space="preserve"> оплата газопостачання</t>
  </si>
  <si>
    <t>1000000  грн.- повернення страхових коштів до фонду соціального страхування  ( по суду )</t>
  </si>
  <si>
    <t>КП Господар</t>
  </si>
  <si>
    <t>Модернізація рухомого складу ПЗЗ задіяного в перевезені жителів Фастівської МТГ</t>
  </si>
  <si>
    <t>7426  Інші заходи у сфері електротранспорту</t>
  </si>
  <si>
    <t>Придбання кущуріза для КП Господар</t>
  </si>
  <si>
    <t>Металопластикові вікна адмін будівля веприцького старостинського округу</t>
  </si>
  <si>
    <t>виплати компенсациї фізчним особам, які надають соцпослуги</t>
  </si>
  <si>
    <t xml:space="preserve"> 7363 Виконання інвестиційних проектів в рамках здійснення заходів щодо соціально-економічного розвитку окремих територій</t>
  </si>
  <si>
    <t>23954,00 -придбання інструментів.31989,00- придбання запасних частин та насосного обладнання для ремонту скважин, 95400,00-придбання паливно-мастильних матеріалів, 40175,00 -придбання запасних частин для ремонту наявного автотранспорту, 139400 - відновлювальні  роботи водогону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</si>
  <si>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</si>
  <si>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 субвенція на надання державної підтримки особам з особливими освітніми потребами</t>
  </si>
  <si>
    <t>1210 "Надання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</si>
  <si>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 Виконком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</si>
</sst>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\-#,##0.00\ "/>
    <numFmt numFmtId="202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name val="Times New Roman"/>
      <family val="1"/>
    </font>
    <font>
      <sz val="48"/>
      <name val="Times New Roman"/>
      <family val="1"/>
    </font>
    <font>
      <b/>
      <i/>
      <sz val="48"/>
      <name val="Times New Roman"/>
      <family val="1"/>
    </font>
    <font>
      <i/>
      <sz val="48"/>
      <name val="Times New Roman"/>
      <family val="1"/>
    </font>
    <font>
      <sz val="4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9" fontId="4" fillId="0" borderId="10" xfId="61" applyFont="1" applyBorder="1" applyAlignment="1">
      <alignment horizontal="center" vertical="center" wrapText="1"/>
    </xf>
    <xf numFmtId="179" fontId="4" fillId="0" borderId="10" xfId="61" applyFont="1" applyFill="1" applyBorder="1" applyAlignment="1">
      <alignment/>
    </xf>
    <xf numFmtId="179" fontId="4" fillId="0" borderId="0" xfId="61" applyFon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179" fontId="4" fillId="0" borderId="0" xfId="61" applyFont="1" applyBorder="1" applyAlignment="1">
      <alignment horizontal="center"/>
    </xf>
    <xf numFmtId="4" fontId="4" fillId="0" borderId="0" xfId="0" applyNumberFormat="1" applyFont="1" applyFill="1" applyAlignment="1">
      <alignment/>
    </xf>
    <xf numFmtId="179" fontId="4" fillId="0" borderId="0" xfId="61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179" fontId="4" fillId="0" borderId="0" xfId="61" applyFont="1" applyAlignment="1">
      <alignment/>
    </xf>
    <xf numFmtId="0" fontId="4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71" fontId="4" fillId="0" borderId="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0" fontId="4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9" fontId="4" fillId="0" borderId="0" xfId="61" applyFont="1" applyAlignment="1">
      <alignment/>
    </xf>
    <xf numFmtId="179" fontId="4" fillId="0" borderId="0" xfId="6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179" fontId="5" fillId="0" borderId="0" xfId="61" applyFont="1" applyAlignment="1">
      <alignment/>
    </xf>
    <xf numFmtId="179" fontId="5" fillId="0" borderId="0" xfId="61" applyFont="1" applyFill="1" applyAlignment="1">
      <alignment/>
    </xf>
    <xf numFmtId="171" fontId="4" fillId="0" borderId="0" xfId="0" applyNumberFormat="1" applyFont="1" applyAlignment="1">
      <alignment/>
    </xf>
    <xf numFmtId="179" fontId="4" fillId="0" borderId="10" xfId="6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179" fontId="4" fillId="0" borderId="18" xfId="61" applyFont="1" applyBorder="1" applyAlignment="1">
      <alignment/>
    </xf>
    <xf numFmtId="4" fontId="4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4" fillId="35" borderId="0" xfId="0" applyFont="1" applyFill="1" applyBorder="1" applyAlignment="1">
      <alignment/>
    </xf>
    <xf numFmtId="4" fontId="5" fillId="35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179" fontId="3" fillId="33" borderId="10" xfId="6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wrapText="1"/>
    </xf>
    <xf numFmtId="4" fontId="7" fillId="0" borderId="20" xfId="0" applyNumberFormat="1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4" fontId="3" fillId="34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71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79" fontId="3" fillId="0" borderId="0" xfId="6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01" fontId="7" fillId="34" borderId="10" xfId="61" applyNumberFormat="1" applyFont="1" applyFill="1" applyBorder="1" applyAlignment="1">
      <alignment horizontal="right"/>
    </xf>
    <xf numFmtId="201" fontId="3" fillId="34" borderId="10" xfId="61" applyNumberFormat="1" applyFont="1" applyFill="1" applyBorder="1" applyAlignment="1">
      <alignment vertical="center"/>
    </xf>
    <xf numFmtId="179" fontId="3" fillId="36" borderId="10" xfId="6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/>
    </xf>
    <xf numFmtId="4" fontId="3" fillId="37" borderId="21" xfId="0" applyNumberFormat="1" applyFont="1" applyFill="1" applyBorder="1" applyAlignment="1">
      <alignment horizontal="center"/>
    </xf>
    <xf numFmtId="179" fontId="7" fillId="35" borderId="10" xfId="61" applyFont="1" applyFill="1" applyBorder="1" applyAlignment="1">
      <alignment horizontal="center"/>
    </xf>
    <xf numFmtId="179" fontId="7" fillId="0" borderId="10" xfId="6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horizontal="center"/>
    </xf>
    <xf numFmtId="179" fontId="3" fillId="0" borderId="10" xfId="61" applyFont="1" applyFill="1" applyBorder="1" applyAlignment="1">
      <alignment horizontal="center"/>
    </xf>
    <xf numFmtId="179" fontId="7" fillId="0" borderId="10" xfId="6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79" fontId="7" fillId="0" borderId="12" xfId="61" applyFont="1" applyBorder="1" applyAlignment="1">
      <alignment horizontal="center"/>
    </xf>
    <xf numFmtId="179" fontId="7" fillId="0" borderId="10" xfId="6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9" fontId="7" fillId="0" borderId="10" xfId="61" applyFont="1" applyBorder="1" applyAlignment="1">
      <alignment horizontal="center" wrapText="1"/>
    </xf>
    <xf numFmtId="179" fontId="7" fillId="0" borderId="10" xfId="61" applyFont="1" applyBorder="1" applyAlignment="1">
      <alignment/>
    </xf>
    <xf numFmtId="179" fontId="3" fillId="0" borderId="10" xfId="61" applyFont="1" applyBorder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179" fontId="7" fillId="0" borderId="10" xfId="61" applyFont="1" applyFill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79" fontId="7" fillId="35" borderId="10" xfId="61" applyFont="1" applyFill="1" applyBorder="1" applyAlignment="1">
      <alignment horizontal="right"/>
    </xf>
    <xf numFmtId="179" fontId="7" fillId="35" borderId="10" xfId="61" applyFont="1" applyFill="1" applyBorder="1" applyAlignment="1">
      <alignment/>
    </xf>
    <xf numFmtId="179" fontId="3" fillId="34" borderId="10" xfId="61" applyFont="1" applyFill="1" applyBorder="1" applyAlignment="1">
      <alignment horizontal="center"/>
    </xf>
    <xf numFmtId="179" fontId="7" fillId="0" borderId="10" xfId="61" applyFont="1" applyFill="1" applyBorder="1" applyAlignment="1">
      <alignment/>
    </xf>
    <xf numFmtId="179" fontId="7" fillId="0" borderId="10" xfId="61" applyFont="1" applyFill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49" fontId="7" fillId="35" borderId="20" xfId="0" applyNumberFormat="1" applyFont="1" applyFill="1" applyBorder="1" applyAlignment="1">
      <alignment horizontal="center" vertical="top" wrapText="1"/>
    </xf>
    <xf numFmtId="49" fontId="4" fillId="35" borderId="2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9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center" vertical="center"/>
    </xf>
    <xf numFmtId="179" fontId="7" fillId="35" borderId="10" xfId="61" applyFont="1" applyFill="1" applyBorder="1" applyAlignment="1">
      <alignment horizontal="center" wrapText="1"/>
    </xf>
    <xf numFmtId="179" fontId="7" fillId="35" borderId="10" xfId="61" applyFont="1" applyFill="1" applyBorder="1" applyAlignment="1">
      <alignment horizontal="center" vertical="center" wrapText="1"/>
    </xf>
    <xf numFmtId="179" fontId="7" fillId="0" borderId="20" xfId="6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179" fontId="7" fillId="35" borderId="10" xfId="6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wrapText="1"/>
    </xf>
    <xf numFmtId="179" fontId="7" fillId="0" borderId="20" xfId="6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5" borderId="2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7" fillId="38" borderId="10" xfId="0" applyNumberFormat="1" applyFont="1" applyFill="1" applyBorder="1" applyAlignment="1">
      <alignment horizontal="center" vertical="top" wrapText="1"/>
    </xf>
    <xf numFmtId="179" fontId="7" fillId="38" borderId="10" xfId="61" applyFont="1" applyFill="1" applyBorder="1" applyAlignment="1">
      <alignment/>
    </xf>
    <xf numFmtId="179" fontId="7" fillId="38" borderId="10" xfId="61" applyFont="1" applyFill="1" applyBorder="1" applyAlignment="1">
      <alignment horizontal="center"/>
    </xf>
    <xf numFmtId="179" fontId="3" fillId="38" borderId="10" xfId="61" applyFont="1" applyFill="1" applyBorder="1" applyAlignment="1">
      <alignment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4" fontId="3" fillId="33" borderId="21" xfId="0" applyNumberFormat="1" applyFont="1" applyFill="1" applyBorder="1" applyAlignment="1">
      <alignment horizontal="center"/>
    </xf>
    <xf numFmtId="4" fontId="7" fillId="39" borderId="10" xfId="0" applyNumberFormat="1" applyFont="1" applyFill="1" applyBorder="1" applyAlignment="1">
      <alignment horizontal="center"/>
    </xf>
    <xf numFmtId="179" fontId="7" fillId="0" borderId="20" xfId="61" applyFont="1" applyBorder="1" applyAlignment="1">
      <alignment horizontal="center" wrapText="1"/>
    </xf>
    <xf numFmtId="4" fontId="3" fillId="37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201" fontId="7" fillId="39" borderId="10" xfId="61" applyNumberFormat="1" applyFont="1" applyFill="1" applyBorder="1" applyAlignment="1">
      <alignment horizontal="center" wrapText="1"/>
    </xf>
    <xf numFmtId="179" fontId="7" fillId="39" borderId="10" xfId="61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 horizontal="center"/>
    </xf>
    <xf numFmtId="0" fontId="4" fillId="39" borderId="0" xfId="0" applyFont="1" applyFill="1" applyAlignment="1">
      <alignment/>
    </xf>
    <xf numFmtId="49" fontId="7" fillId="39" borderId="10" xfId="0" applyNumberFormat="1" applyFont="1" applyFill="1" applyBorder="1" applyAlignment="1">
      <alignment horizontal="center" vertical="center" wrapText="1"/>
    </xf>
    <xf numFmtId="4" fontId="7" fillId="39" borderId="10" xfId="0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left" wrapText="1"/>
    </xf>
    <xf numFmtId="179" fontId="7" fillId="39" borderId="10" xfId="61" applyFont="1" applyFill="1" applyBorder="1" applyAlignment="1">
      <alignment horizontal="right"/>
    </xf>
    <xf numFmtId="4" fontId="3" fillId="37" borderId="23" xfId="0" applyNumberFormat="1" applyFont="1" applyFill="1" applyBorder="1" applyAlignment="1">
      <alignment horizontal="center"/>
    </xf>
    <xf numFmtId="179" fontId="7" fillId="35" borderId="21" xfId="61" applyFont="1" applyFill="1" applyBorder="1" applyAlignment="1">
      <alignment horizontal="center" wrapText="1"/>
    </xf>
    <xf numFmtId="179" fontId="7" fillId="35" borderId="20" xfId="61" applyFont="1" applyFill="1" applyBorder="1" applyAlignment="1">
      <alignment horizontal="center"/>
    </xf>
    <xf numFmtId="179" fontId="7" fillId="35" borderId="12" xfId="61" applyFont="1" applyFill="1" applyBorder="1" applyAlignment="1">
      <alignment horizontal="center"/>
    </xf>
    <xf numFmtId="179" fontId="7" fillId="0" borderId="10" xfId="6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3" fontId="4" fillId="0" borderId="0" xfId="0" applyNumberFormat="1" applyFont="1" applyAlignment="1">
      <alignment/>
    </xf>
    <xf numFmtId="4" fontId="7" fillId="39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4" fontId="3" fillId="33" borderId="2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7" fillId="39" borderId="11" xfId="0" applyNumberFormat="1" applyFont="1" applyFill="1" applyBorder="1" applyAlignment="1">
      <alignment horizontal="center" vertical="center" wrapText="1"/>
    </xf>
    <xf numFmtId="4" fontId="7" fillId="39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24" xfId="0" applyFont="1" applyFill="1" applyBorder="1" applyAlignment="1">
      <alignment horizontal="center" vertical="center" textRotation="90" wrapText="1"/>
    </xf>
    <xf numFmtId="0" fontId="5" fillId="39" borderId="10" xfId="0" applyFont="1" applyFill="1" applyBorder="1" applyAlignment="1">
      <alignment horizontal="center" vertical="center" textRotation="90" wrapText="1"/>
    </xf>
    <xf numFmtId="179" fontId="4" fillId="35" borderId="10" xfId="61" applyFont="1" applyFill="1" applyBorder="1" applyAlignment="1">
      <alignment horizontal="center"/>
    </xf>
    <xf numFmtId="179" fontId="7" fillId="0" borderId="10" xfId="6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8" fillId="0" borderId="24" xfId="0" applyFont="1" applyBorder="1" applyAlignment="1">
      <alignment vertical="center" textRotation="90" wrapText="1"/>
    </xf>
    <xf numFmtId="0" fontId="28" fillId="0" borderId="12" xfId="0" applyFont="1" applyBorder="1" applyAlignment="1">
      <alignment wrapText="1"/>
    </xf>
    <xf numFmtId="0" fontId="28" fillId="0" borderId="24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zoomScale="19" zoomScaleNormal="19" zoomScaleSheetLayoutView="10" zoomScalePageLayoutView="25" workbookViewId="0" topLeftCell="A2">
      <selection activeCell="D45" sqref="D45"/>
    </sheetView>
  </sheetViews>
  <sheetFormatPr defaultColWidth="9.00390625" defaultRowHeight="12.75"/>
  <cols>
    <col min="1" max="1" width="51.25390625" style="114" customWidth="1"/>
    <col min="2" max="2" width="118.875" style="82" customWidth="1"/>
    <col min="3" max="3" width="64.25390625" style="3" customWidth="1"/>
    <col min="4" max="4" width="64.375" style="3" customWidth="1"/>
    <col min="5" max="5" width="65.375" style="3" customWidth="1"/>
    <col min="6" max="6" width="65.375" style="3" hidden="1" customWidth="1"/>
    <col min="7" max="7" width="64.625" style="3" customWidth="1"/>
    <col min="8" max="8" width="65.00390625" style="3" customWidth="1"/>
    <col min="9" max="10" width="67.625" style="3" customWidth="1"/>
    <col min="11" max="11" width="35.00390625" style="3" hidden="1" customWidth="1"/>
    <col min="12" max="12" width="61.25390625" style="3" customWidth="1"/>
    <col min="13" max="13" width="61.125" style="3" customWidth="1"/>
    <col min="14" max="14" width="60.75390625" style="3" customWidth="1"/>
    <col min="15" max="15" width="55.375" style="3" customWidth="1"/>
    <col min="16" max="16" width="55.125" style="3" customWidth="1"/>
    <col min="17" max="17" width="63.75390625" style="3" customWidth="1"/>
    <col min="18" max="18" width="47.125" style="3" hidden="1" customWidth="1"/>
    <col min="19" max="19" width="68.25390625" style="3" customWidth="1"/>
    <col min="20" max="20" width="182.375" style="85" customWidth="1"/>
    <col min="21" max="21" width="76.75390625" style="3" customWidth="1"/>
    <col min="22" max="22" width="59.375" style="3" hidden="1" customWidth="1"/>
    <col min="23" max="23" width="68.375" style="3" customWidth="1"/>
    <col min="24" max="24" width="62.875" style="3" customWidth="1"/>
    <col min="25" max="25" width="68.25390625" style="3" hidden="1" customWidth="1"/>
    <col min="26" max="16384" width="9.125" style="3" customWidth="1"/>
  </cols>
  <sheetData>
    <row r="1" spans="1:34" s="82" customFormat="1" ht="66.75" customHeight="1">
      <c r="A1" s="234" t="s">
        <v>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</row>
    <row r="2" spans="1:34" s="82" customFormat="1" ht="66.75" customHeight="1">
      <c r="A2" s="234" t="s">
        <v>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s="82" customFormat="1" ht="66.75" customHeight="1">
      <c r="A3" s="234" t="s">
        <v>43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s="82" customFormat="1" ht="66.75" customHeight="1">
      <c r="A4" s="234" t="s">
        <v>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1.7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8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23"/>
    </row>
    <row r="6" spans="1:34" ht="126" customHeight="1">
      <c r="A6" s="243" t="s">
        <v>45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84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19" ht="63" customHeight="1">
      <c r="A7" s="15" t="s">
        <v>0</v>
      </c>
      <c r="B7" s="237" t="s">
        <v>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4" t="s">
        <v>2</v>
      </c>
    </row>
    <row r="8" spans="1:19" ht="63" customHeight="1">
      <c r="A8" s="4">
        <v>1</v>
      </c>
      <c r="B8" s="232">
        <v>2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6">
        <v>3</v>
      </c>
    </row>
    <row r="9" spans="1:19" ht="63" customHeight="1">
      <c r="A9" s="125">
        <v>41051400</v>
      </c>
      <c r="B9" s="252" t="s">
        <v>125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119">
        <f>453760-1487</f>
        <v>452273</v>
      </c>
    </row>
    <row r="10" spans="1:19" ht="75" customHeight="1">
      <c r="A10" s="158">
        <v>41051700</v>
      </c>
      <c r="B10" s="252" t="s">
        <v>182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119">
        <v>143380.24</v>
      </c>
    </row>
    <row r="11" spans="1:19" ht="279.75" customHeight="1">
      <c r="A11" s="158">
        <v>41050400</v>
      </c>
      <c r="B11" s="252" t="s">
        <v>126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4"/>
      <c r="S11" s="119">
        <v>1517474.6</v>
      </c>
    </row>
    <row r="12" spans="1:19" ht="195" customHeight="1" hidden="1">
      <c r="A12" s="158"/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119"/>
    </row>
    <row r="13" spans="1:19" ht="80.25" customHeight="1" hidden="1">
      <c r="A13" s="158"/>
      <c r="B13" s="252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173"/>
      <c r="R13" s="173"/>
      <c r="S13" s="119"/>
    </row>
    <row r="14" spans="1:19" ht="80.25" customHeight="1" hidden="1">
      <c r="A14" s="158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173"/>
      <c r="R14" s="173"/>
      <c r="S14" s="119"/>
    </row>
    <row r="15" spans="1:19" ht="80.25" customHeight="1" hidden="1">
      <c r="A15" s="158"/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173"/>
      <c r="R15" s="173"/>
      <c r="S15" s="119"/>
    </row>
    <row r="16" spans="1:19" ht="80.25" customHeight="1">
      <c r="A16" s="158">
        <v>41034500</v>
      </c>
      <c r="B16" s="252" t="s">
        <v>124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19">
        <v>10000000</v>
      </c>
    </row>
    <row r="17" spans="1:19" ht="80.25" customHeight="1">
      <c r="A17" s="158"/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19"/>
    </row>
    <row r="18" spans="1:19" ht="63" customHeight="1">
      <c r="A18" s="159"/>
      <c r="B18" s="275" t="s">
        <v>3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120">
        <f>SUM(S9:S17)</f>
        <v>12113127.84</v>
      </c>
    </row>
    <row r="19" spans="1:19" ht="61.5">
      <c r="A19" s="108"/>
      <c r="B19" s="6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</row>
    <row r="20" spans="1:34" s="82" customFormat="1" ht="96.75" customHeight="1" hidden="1">
      <c r="A20" s="243" t="s">
        <v>89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19" ht="95.25" customHeight="1" hidden="1">
      <c r="A21" s="15" t="s">
        <v>0</v>
      </c>
      <c r="B21" s="240" t="s">
        <v>1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117" t="s">
        <v>2</v>
      </c>
    </row>
    <row r="22" spans="1:19" ht="61.5" hidden="1">
      <c r="A22" s="4">
        <v>1</v>
      </c>
      <c r="B22" s="279">
        <v>2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118">
        <v>3</v>
      </c>
    </row>
    <row r="23" spans="1:19" ht="76.5" customHeight="1" hidden="1">
      <c r="A23" s="158"/>
      <c r="B23" s="252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119"/>
    </row>
    <row r="24" spans="1:19" ht="76.5" customHeight="1" hidden="1">
      <c r="A24" s="158"/>
      <c r="B24" s="252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173"/>
      <c r="R24" s="173"/>
      <c r="S24" s="119"/>
    </row>
    <row r="25" spans="1:22" ht="68.25" customHeight="1" hidden="1">
      <c r="A25" s="109"/>
      <c r="B25" s="275" t="s">
        <v>3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120">
        <f>SUM(S23:S24)</f>
        <v>0</v>
      </c>
      <c r="U25" s="29"/>
      <c r="V25" s="29"/>
    </row>
    <row r="26" spans="1:19" ht="93.75" customHeight="1" hidden="1">
      <c r="A26" s="110"/>
      <c r="B26" s="278" t="s">
        <v>30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121">
        <f>S25+S18</f>
        <v>12113127.84</v>
      </c>
    </row>
    <row r="27" spans="1:34" s="82" customFormat="1" ht="149.25" customHeight="1">
      <c r="A27" s="243" t="s">
        <v>109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84"/>
      <c r="U27" s="84"/>
      <c r="V27" s="84"/>
      <c r="W27" s="84"/>
      <c r="X27" s="95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25" ht="58.5" customHeight="1">
      <c r="A28" s="281" t="s">
        <v>48</v>
      </c>
      <c r="B28" s="255" t="s">
        <v>9</v>
      </c>
      <c r="C28" s="259" t="s">
        <v>10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47" t="s">
        <v>11</v>
      </c>
      <c r="T28" s="245" t="s">
        <v>53</v>
      </c>
      <c r="U28" s="223" t="s">
        <v>90</v>
      </c>
      <c r="V28" s="223" t="s">
        <v>74</v>
      </c>
      <c r="W28" s="223" t="s">
        <v>46</v>
      </c>
      <c r="X28" s="223" t="s">
        <v>47</v>
      </c>
      <c r="Y28" s="223" t="s">
        <v>104</v>
      </c>
    </row>
    <row r="29" spans="1:25" ht="409.5" customHeight="1">
      <c r="A29" s="283"/>
      <c r="B29" s="256"/>
      <c r="C29" s="171" t="s">
        <v>57</v>
      </c>
      <c r="D29" s="171" t="s">
        <v>58</v>
      </c>
      <c r="E29" s="171" t="s">
        <v>59</v>
      </c>
      <c r="F29" s="171"/>
      <c r="G29" s="171" t="s">
        <v>66</v>
      </c>
      <c r="H29" s="171" t="s">
        <v>60</v>
      </c>
      <c r="I29" s="171" t="s">
        <v>67</v>
      </c>
      <c r="J29" s="171" t="s">
        <v>68</v>
      </c>
      <c r="K29" s="171" t="s">
        <v>69</v>
      </c>
      <c r="L29" s="171" t="s">
        <v>61</v>
      </c>
      <c r="M29" s="171" t="s">
        <v>62</v>
      </c>
      <c r="N29" s="171" t="s">
        <v>63</v>
      </c>
      <c r="O29" s="171" t="s">
        <v>158</v>
      </c>
      <c r="P29" s="171" t="s">
        <v>83</v>
      </c>
      <c r="Q29" s="178" t="s">
        <v>70</v>
      </c>
      <c r="R29" s="178" t="s">
        <v>73</v>
      </c>
      <c r="S29" s="248"/>
      <c r="T29" s="246"/>
      <c r="U29" s="224"/>
      <c r="V29" s="224"/>
      <c r="W29" s="224"/>
      <c r="X29" s="224"/>
      <c r="Y29" s="224"/>
    </row>
    <row r="30" spans="1:25" ht="328.5" customHeight="1" hidden="1">
      <c r="A30" s="281" t="s">
        <v>49</v>
      </c>
      <c r="B30" s="66" t="s">
        <v>77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7">
        <f aca="true" t="shared" si="0" ref="S30:S39">SUM(C30:R30)</f>
        <v>0</v>
      </c>
      <c r="T30" s="86"/>
      <c r="U30" s="128"/>
      <c r="V30" s="128"/>
      <c r="W30" s="129">
        <f aca="true" t="shared" si="1" ref="W30:W37">S30</f>
        <v>0</v>
      </c>
      <c r="X30" s="129"/>
      <c r="Y30" s="129"/>
    </row>
    <row r="31" spans="1:25" ht="144" customHeight="1" hidden="1">
      <c r="A31" s="282"/>
      <c r="B31" s="162" t="s">
        <v>102</v>
      </c>
      <c r="C31" s="126"/>
      <c r="D31" s="126"/>
      <c r="E31" s="126"/>
      <c r="F31" s="126"/>
      <c r="G31" s="126"/>
      <c r="H31" s="126"/>
      <c r="I31" s="126"/>
      <c r="J31" s="126"/>
      <c r="K31" s="165"/>
      <c r="L31" s="126"/>
      <c r="M31" s="126"/>
      <c r="N31" s="126"/>
      <c r="O31" s="126"/>
      <c r="P31" s="126"/>
      <c r="Q31" s="126"/>
      <c r="R31" s="126"/>
      <c r="S31" s="127">
        <f t="shared" si="0"/>
        <v>0</v>
      </c>
      <c r="T31" s="86"/>
      <c r="U31" s="128"/>
      <c r="V31" s="128"/>
      <c r="W31" s="129">
        <f t="shared" si="1"/>
        <v>0</v>
      </c>
      <c r="X31" s="129"/>
      <c r="Y31" s="129"/>
    </row>
    <row r="32" spans="1:25" ht="144" customHeight="1" hidden="1">
      <c r="A32" s="282"/>
      <c r="B32" s="162" t="s">
        <v>105</v>
      </c>
      <c r="C32" s="126"/>
      <c r="D32" s="126"/>
      <c r="E32" s="126"/>
      <c r="F32" s="126"/>
      <c r="G32" s="126"/>
      <c r="H32" s="126"/>
      <c r="I32" s="126"/>
      <c r="J32" s="126"/>
      <c r="K32" s="165"/>
      <c r="L32" s="126"/>
      <c r="M32" s="126"/>
      <c r="N32" s="126"/>
      <c r="O32" s="126"/>
      <c r="P32" s="126"/>
      <c r="Q32" s="126"/>
      <c r="R32" s="126"/>
      <c r="S32" s="127">
        <f t="shared" si="0"/>
        <v>0</v>
      </c>
      <c r="T32" s="86"/>
      <c r="U32" s="128"/>
      <c r="V32" s="128"/>
      <c r="W32" s="129">
        <f t="shared" si="1"/>
        <v>0</v>
      </c>
      <c r="X32" s="129"/>
      <c r="Y32" s="129"/>
    </row>
    <row r="33" spans="1:25" ht="144" customHeight="1" hidden="1">
      <c r="A33" s="282"/>
      <c r="B33" s="66" t="s">
        <v>79</v>
      </c>
      <c r="C33" s="126"/>
      <c r="D33" s="126"/>
      <c r="E33" s="126"/>
      <c r="F33" s="126"/>
      <c r="G33" s="126"/>
      <c r="H33" s="126"/>
      <c r="I33" s="126"/>
      <c r="J33" s="126"/>
      <c r="K33" s="165"/>
      <c r="L33" s="126"/>
      <c r="M33" s="126"/>
      <c r="N33" s="126"/>
      <c r="O33" s="126"/>
      <c r="P33" s="126"/>
      <c r="Q33" s="126"/>
      <c r="R33" s="126"/>
      <c r="S33" s="127"/>
      <c r="T33" s="86"/>
      <c r="U33" s="128"/>
      <c r="V33" s="128"/>
      <c r="W33" s="129"/>
      <c r="X33" s="129"/>
      <c r="Y33" s="129"/>
    </row>
    <row r="34" spans="1:25" ht="258.75" customHeight="1" hidden="1">
      <c r="A34" s="282"/>
      <c r="B34" s="70" t="s">
        <v>101</v>
      </c>
      <c r="C34" s="126"/>
      <c r="D34" s="126"/>
      <c r="E34" s="126"/>
      <c r="F34" s="126"/>
      <c r="G34" s="126"/>
      <c r="H34" s="126"/>
      <c r="I34" s="126"/>
      <c r="J34" s="126"/>
      <c r="K34" s="165"/>
      <c r="L34" s="126"/>
      <c r="M34" s="126"/>
      <c r="N34" s="126"/>
      <c r="O34" s="126"/>
      <c r="P34" s="126"/>
      <c r="Q34" s="126"/>
      <c r="R34" s="126"/>
      <c r="S34" s="127">
        <f t="shared" si="0"/>
        <v>0</v>
      </c>
      <c r="T34" s="86"/>
      <c r="U34" s="128"/>
      <c r="V34" s="128"/>
      <c r="W34" s="129">
        <f t="shared" si="1"/>
        <v>0</v>
      </c>
      <c r="X34" s="129"/>
      <c r="Y34" s="129"/>
    </row>
    <row r="35" spans="1:25" ht="215.25" customHeight="1">
      <c r="A35" s="282"/>
      <c r="B35" s="66" t="s">
        <v>143</v>
      </c>
      <c r="C35" s="126"/>
      <c r="D35" s="126"/>
      <c r="E35" s="126">
        <v>-140000</v>
      </c>
      <c r="F35" s="126"/>
      <c r="G35" s="126"/>
      <c r="H35" s="126">
        <v>140000</v>
      </c>
      <c r="I35" s="126"/>
      <c r="J35" s="126"/>
      <c r="K35" s="165"/>
      <c r="L35" s="126"/>
      <c r="M35" s="126"/>
      <c r="N35" s="192"/>
      <c r="O35" s="192"/>
      <c r="P35" s="126"/>
      <c r="Q35" s="126"/>
      <c r="R35" s="126"/>
      <c r="S35" s="127">
        <f t="shared" si="0"/>
        <v>0</v>
      </c>
      <c r="T35" s="86" t="s">
        <v>165</v>
      </c>
      <c r="U35" s="128"/>
      <c r="V35" s="128"/>
      <c r="W35" s="129">
        <f t="shared" si="1"/>
        <v>0</v>
      </c>
      <c r="X35" s="129"/>
      <c r="Y35" s="129"/>
    </row>
    <row r="36" spans="1:25" ht="183.75" customHeight="1">
      <c r="A36" s="282"/>
      <c r="B36" s="162" t="s">
        <v>162</v>
      </c>
      <c r="C36" s="126">
        <v>-25000</v>
      </c>
      <c r="D36" s="126"/>
      <c r="E36" s="126"/>
      <c r="F36" s="126"/>
      <c r="G36" s="126"/>
      <c r="H36" s="126">
        <v>25000</v>
      </c>
      <c r="I36" s="126"/>
      <c r="J36" s="126"/>
      <c r="K36" s="165"/>
      <c r="L36" s="126"/>
      <c r="M36" s="126"/>
      <c r="N36" s="192"/>
      <c r="O36" s="192"/>
      <c r="P36" s="126"/>
      <c r="Q36" s="126"/>
      <c r="R36" s="126"/>
      <c r="S36" s="127">
        <f t="shared" si="0"/>
        <v>0</v>
      </c>
      <c r="T36" s="86" t="s">
        <v>166</v>
      </c>
      <c r="U36" s="128"/>
      <c r="V36" s="128"/>
      <c r="W36" s="129">
        <f t="shared" si="1"/>
        <v>0</v>
      </c>
      <c r="X36" s="129"/>
      <c r="Y36" s="129"/>
    </row>
    <row r="37" spans="1:25" ht="246.75" customHeight="1">
      <c r="A37" s="282"/>
      <c r="B37" s="162" t="s">
        <v>106</v>
      </c>
      <c r="C37" s="126"/>
      <c r="D37" s="126"/>
      <c r="E37" s="126"/>
      <c r="F37" s="126"/>
      <c r="G37" s="126"/>
      <c r="H37" s="126"/>
      <c r="I37" s="126"/>
      <c r="J37" s="126"/>
      <c r="K37" s="165"/>
      <c r="L37" s="126"/>
      <c r="M37" s="126"/>
      <c r="N37" s="192">
        <v>-490000</v>
      </c>
      <c r="O37" s="192"/>
      <c r="P37" s="126"/>
      <c r="Q37" s="126"/>
      <c r="R37" s="126"/>
      <c r="S37" s="127">
        <f t="shared" si="0"/>
        <v>-490000</v>
      </c>
      <c r="T37" s="86" t="s">
        <v>167</v>
      </c>
      <c r="U37" s="128"/>
      <c r="V37" s="128"/>
      <c r="W37" s="129">
        <f t="shared" si="1"/>
        <v>-490000</v>
      </c>
      <c r="X37" s="129"/>
      <c r="Y37" s="129"/>
    </row>
    <row r="38" spans="1:25" ht="216.75" customHeight="1">
      <c r="A38" s="282"/>
      <c r="B38" s="163" t="s">
        <v>98</v>
      </c>
      <c r="C38" s="126"/>
      <c r="D38" s="126"/>
      <c r="E38" s="126"/>
      <c r="F38" s="126"/>
      <c r="G38" s="126"/>
      <c r="H38" s="126"/>
      <c r="I38" s="126"/>
      <c r="J38" s="126"/>
      <c r="K38" s="165"/>
      <c r="L38" s="126"/>
      <c r="M38" s="126"/>
      <c r="N38" s="126"/>
      <c r="O38" s="126"/>
      <c r="P38" s="126">
        <v>-50053.28</v>
      </c>
      <c r="Q38" s="126"/>
      <c r="R38" s="126"/>
      <c r="S38" s="127">
        <f t="shared" si="0"/>
        <v>-50053.28</v>
      </c>
      <c r="T38" s="86" t="s">
        <v>168</v>
      </c>
      <c r="U38" s="128"/>
      <c r="V38" s="128"/>
      <c r="W38" s="129">
        <f>S38</f>
        <v>-50053.28</v>
      </c>
      <c r="X38" s="129"/>
      <c r="Y38" s="129"/>
    </row>
    <row r="39" spans="1:25" ht="144.75" customHeight="1">
      <c r="A39" s="283"/>
      <c r="B39" s="162" t="s">
        <v>97</v>
      </c>
      <c r="C39" s="126"/>
      <c r="D39" s="126"/>
      <c r="E39" s="126"/>
      <c r="F39" s="126"/>
      <c r="G39" s="126"/>
      <c r="H39" s="126"/>
      <c r="I39" s="126"/>
      <c r="J39" s="126"/>
      <c r="K39" s="165"/>
      <c r="L39" s="126"/>
      <c r="M39" s="126"/>
      <c r="N39" s="126"/>
      <c r="O39" s="126"/>
      <c r="P39" s="126">
        <v>50053.28</v>
      </c>
      <c r="Q39" s="126"/>
      <c r="R39" s="126"/>
      <c r="S39" s="127">
        <f t="shared" si="0"/>
        <v>50053.28</v>
      </c>
      <c r="T39" s="203" t="s">
        <v>169</v>
      </c>
      <c r="U39" s="128"/>
      <c r="V39" s="128"/>
      <c r="W39" s="129">
        <f>S39</f>
        <v>50053.28</v>
      </c>
      <c r="X39" s="129"/>
      <c r="Y39" s="129"/>
    </row>
    <row r="40" spans="1:25" ht="82.5" customHeight="1">
      <c r="A40" s="1" t="s">
        <v>14</v>
      </c>
      <c r="B40" s="67">
        <f aca="true" t="shared" si="2" ref="B40:Y40">SUM(B30:B39)</f>
        <v>0</v>
      </c>
      <c r="C40" s="67">
        <f t="shared" si="2"/>
        <v>-25000</v>
      </c>
      <c r="D40" s="67">
        <f t="shared" si="2"/>
        <v>0</v>
      </c>
      <c r="E40" s="67">
        <f t="shared" si="2"/>
        <v>-140000</v>
      </c>
      <c r="F40" s="67"/>
      <c r="G40" s="67">
        <f t="shared" si="2"/>
        <v>0</v>
      </c>
      <c r="H40" s="67">
        <f t="shared" si="2"/>
        <v>165000</v>
      </c>
      <c r="I40" s="67">
        <f t="shared" si="2"/>
        <v>0</v>
      </c>
      <c r="J40" s="67">
        <f t="shared" si="2"/>
        <v>0</v>
      </c>
      <c r="K40" s="67">
        <f t="shared" si="2"/>
        <v>0</v>
      </c>
      <c r="L40" s="67">
        <f t="shared" si="2"/>
        <v>0</v>
      </c>
      <c r="M40" s="67">
        <f t="shared" si="2"/>
        <v>0</v>
      </c>
      <c r="N40" s="67">
        <f t="shared" si="2"/>
        <v>-490000</v>
      </c>
      <c r="O40" s="67">
        <f t="shared" si="2"/>
        <v>0</v>
      </c>
      <c r="P40" s="67">
        <f t="shared" si="2"/>
        <v>0</v>
      </c>
      <c r="Q40" s="67">
        <f t="shared" si="2"/>
        <v>0</v>
      </c>
      <c r="R40" s="67">
        <f t="shared" si="2"/>
        <v>0</v>
      </c>
      <c r="S40" s="67">
        <f t="shared" si="2"/>
        <v>-490000</v>
      </c>
      <c r="T40" s="67">
        <f t="shared" si="2"/>
        <v>0</v>
      </c>
      <c r="U40" s="67">
        <f t="shared" si="2"/>
        <v>0</v>
      </c>
      <c r="V40" s="67">
        <f t="shared" si="2"/>
        <v>0</v>
      </c>
      <c r="W40" s="67">
        <f t="shared" si="2"/>
        <v>-490000</v>
      </c>
      <c r="X40" s="67">
        <f t="shared" si="2"/>
        <v>0</v>
      </c>
      <c r="Y40" s="67">
        <f t="shared" si="2"/>
        <v>0</v>
      </c>
    </row>
    <row r="41" spans="1:25" ht="217.5" customHeight="1">
      <c r="A41" s="281" t="s">
        <v>50</v>
      </c>
      <c r="B41" s="66" t="s">
        <v>143</v>
      </c>
      <c r="C41" s="130"/>
      <c r="D41" s="130"/>
      <c r="E41" s="192">
        <v>-5000</v>
      </c>
      <c r="F41" s="192"/>
      <c r="G41" s="192"/>
      <c r="H41" s="192"/>
      <c r="I41" s="192">
        <v>-8000</v>
      </c>
      <c r="J41" s="192"/>
      <c r="K41" s="192"/>
      <c r="L41" s="192"/>
      <c r="M41" s="192"/>
      <c r="N41" s="192"/>
      <c r="O41" s="192"/>
      <c r="P41" s="130"/>
      <c r="Q41" s="130">
        <v>1000000</v>
      </c>
      <c r="R41" s="130"/>
      <c r="S41" s="127">
        <f aca="true" t="shared" si="3" ref="S41:S54">SUM(C41:R41)</f>
        <v>987000</v>
      </c>
      <c r="T41" s="87" t="s">
        <v>173</v>
      </c>
      <c r="U41" s="128"/>
      <c r="V41" s="128"/>
      <c r="W41" s="129">
        <f aca="true" t="shared" si="4" ref="W41:W54">S41</f>
        <v>987000</v>
      </c>
      <c r="X41" s="129"/>
      <c r="Y41" s="129"/>
    </row>
    <row r="42" spans="1:25" ht="166.5" customHeight="1">
      <c r="A42" s="282"/>
      <c r="B42" s="154" t="s">
        <v>82</v>
      </c>
      <c r="C42" s="131">
        <v>-1600000</v>
      </c>
      <c r="D42" s="131">
        <v>970000</v>
      </c>
      <c r="E42" s="131">
        <v>-50000</v>
      </c>
      <c r="F42" s="131"/>
      <c r="G42" s="131">
        <v>-700000</v>
      </c>
      <c r="H42" s="131">
        <v>-30000</v>
      </c>
      <c r="I42" s="131">
        <v>-50000</v>
      </c>
      <c r="J42" s="131">
        <f>603000+370000</f>
        <v>973000</v>
      </c>
      <c r="K42" s="131"/>
      <c r="L42" s="131">
        <v>120000</v>
      </c>
      <c r="M42" s="131">
        <v>140000</v>
      </c>
      <c r="N42" s="131"/>
      <c r="O42" s="192"/>
      <c r="P42" s="130"/>
      <c r="Q42" s="130"/>
      <c r="R42" s="130"/>
      <c r="S42" s="127">
        <f t="shared" si="3"/>
        <v>-227000</v>
      </c>
      <c r="T42" s="87"/>
      <c r="U42" s="128"/>
      <c r="V42" s="128"/>
      <c r="W42" s="129">
        <f t="shared" si="4"/>
        <v>-227000</v>
      </c>
      <c r="X42" s="129"/>
      <c r="Y42" s="129"/>
    </row>
    <row r="43" spans="1:25" ht="195" customHeight="1">
      <c r="A43" s="282"/>
      <c r="B43" s="68" t="s">
        <v>80</v>
      </c>
      <c r="C43" s="131">
        <v>-1400000</v>
      </c>
      <c r="D43" s="131">
        <v>300000</v>
      </c>
      <c r="E43" s="131">
        <f>-228000-400000</f>
        <v>-628000</v>
      </c>
      <c r="F43" s="131"/>
      <c r="G43" s="131">
        <v>-600000</v>
      </c>
      <c r="H43" s="131">
        <f>-37000-178000</f>
        <v>-215000</v>
      </c>
      <c r="I43" s="131">
        <v>-150000</v>
      </c>
      <c r="J43" s="131">
        <f>1000000+500000</f>
        <v>1500000</v>
      </c>
      <c r="K43" s="131"/>
      <c r="L43" s="131"/>
      <c r="M43" s="131">
        <v>600000</v>
      </c>
      <c r="N43" s="131">
        <v>-25000</v>
      </c>
      <c r="O43" s="192"/>
      <c r="P43" s="130"/>
      <c r="Q43" s="130"/>
      <c r="R43" s="130"/>
      <c r="S43" s="127">
        <f t="shared" si="3"/>
        <v>-618000</v>
      </c>
      <c r="T43" s="87"/>
      <c r="U43" s="128"/>
      <c r="V43" s="128"/>
      <c r="W43" s="129">
        <f t="shared" si="4"/>
        <v>-618000</v>
      </c>
      <c r="X43" s="129"/>
      <c r="Y43" s="129"/>
    </row>
    <row r="44" spans="1:25" ht="214.5" customHeight="1">
      <c r="A44" s="282"/>
      <c r="B44" s="68" t="s">
        <v>144</v>
      </c>
      <c r="C44" s="131"/>
      <c r="D44" s="131"/>
      <c r="E44" s="131"/>
      <c r="F44" s="131"/>
      <c r="G44" s="131"/>
      <c r="H44" s="131">
        <v>-5000</v>
      </c>
      <c r="I44" s="131">
        <v>-5000</v>
      </c>
      <c r="J44" s="131"/>
      <c r="K44" s="131"/>
      <c r="L44" s="131"/>
      <c r="M44" s="131"/>
      <c r="N44" s="131"/>
      <c r="O44" s="192"/>
      <c r="P44" s="130"/>
      <c r="Q44" s="130"/>
      <c r="R44" s="130"/>
      <c r="S44" s="127">
        <f t="shared" si="3"/>
        <v>-10000</v>
      </c>
      <c r="T44" s="87"/>
      <c r="U44" s="128"/>
      <c r="V44" s="128"/>
      <c r="W44" s="129">
        <f t="shared" si="4"/>
        <v>-10000</v>
      </c>
      <c r="X44" s="129"/>
      <c r="Y44" s="129"/>
    </row>
    <row r="45" spans="1:25" ht="270" customHeight="1">
      <c r="A45" s="282"/>
      <c r="B45" s="68" t="s">
        <v>117</v>
      </c>
      <c r="C45" s="131">
        <v>-30000</v>
      </c>
      <c r="D45" s="131"/>
      <c r="E45" s="131">
        <v>-90000</v>
      </c>
      <c r="F45" s="131"/>
      <c r="G45" s="131"/>
      <c r="H45" s="131">
        <v>-15000</v>
      </c>
      <c r="I45" s="131">
        <v>-10000</v>
      </c>
      <c r="J45" s="131">
        <v>30000</v>
      </c>
      <c r="K45" s="131"/>
      <c r="L45" s="131"/>
      <c r="M45" s="131"/>
      <c r="N45" s="131"/>
      <c r="O45" s="192"/>
      <c r="P45" s="130"/>
      <c r="Q45" s="130"/>
      <c r="R45" s="130"/>
      <c r="S45" s="127">
        <f t="shared" si="3"/>
        <v>-115000</v>
      </c>
      <c r="T45" s="87"/>
      <c r="U45" s="128"/>
      <c r="V45" s="128"/>
      <c r="W45" s="129">
        <f t="shared" si="4"/>
        <v>-115000</v>
      </c>
      <c r="X45" s="129"/>
      <c r="Y45" s="129"/>
    </row>
    <row r="46" spans="1:25" ht="159.75" customHeight="1">
      <c r="A46" s="282"/>
      <c r="B46" s="68" t="s">
        <v>146</v>
      </c>
      <c r="C46" s="131"/>
      <c r="D46" s="131"/>
      <c r="E46" s="131">
        <v>-30000</v>
      </c>
      <c r="F46" s="131"/>
      <c r="G46" s="131"/>
      <c r="H46" s="131">
        <v>-60000</v>
      </c>
      <c r="I46" s="131">
        <v>-7000</v>
      </c>
      <c r="J46" s="131"/>
      <c r="K46" s="131"/>
      <c r="L46" s="131"/>
      <c r="M46" s="131"/>
      <c r="N46" s="131"/>
      <c r="O46" s="192"/>
      <c r="P46" s="130"/>
      <c r="Q46" s="130"/>
      <c r="R46" s="130"/>
      <c r="S46" s="127">
        <f t="shared" si="3"/>
        <v>-97000</v>
      </c>
      <c r="T46" s="87"/>
      <c r="U46" s="128"/>
      <c r="V46" s="128"/>
      <c r="W46" s="129">
        <f t="shared" si="4"/>
        <v>-97000</v>
      </c>
      <c r="X46" s="129"/>
      <c r="Y46" s="129"/>
    </row>
    <row r="47" spans="1:25" ht="159.75" customHeight="1">
      <c r="A47" s="282"/>
      <c r="B47" s="68" t="s">
        <v>145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>
        <v>-100000</v>
      </c>
      <c r="O47" s="192"/>
      <c r="P47" s="130"/>
      <c r="Q47" s="130"/>
      <c r="R47" s="130"/>
      <c r="S47" s="127">
        <f t="shared" si="3"/>
        <v>-100000</v>
      </c>
      <c r="T47" s="87"/>
      <c r="U47" s="128"/>
      <c r="V47" s="128"/>
      <c r="W47" s="129">
        <f t="shared" si="4"/>
        <v>-100000</v>
      </c>
      <c r="X47" s="129"/>
      <c r="Y47" s="129"/>
    </row>
    <row r="48" spans="1:25" ht="195" customHeight="1">
      <c r="A48" s="282"/>
      <c r="B48" s="68" t="s">
        <v>88</v>
      </c>
      <c r="C48" s="131"/>
      <c r="D48" s="131"/>
      <c r="E48" s="131">
        <v>-10000</v>
      </c>
      <c r="F48" s="131"/>
      <c r="G48" s="131"/>
      <c r="H48" s="131"/>
      <c r="I48" s="131">
        <v>-2000</v>
      </c>
      <c r="J48" s="131"/>
      <c r="K48" s="131"/>
      <c r="L48" s="131"/>
      <c r="M48" s="131"/>
      <c r="N48" s="131"/>
      <c r="O48" s="192"/>
      <c r="P48" s="130"/>
      <c r="Q48" s="130"/>
      <c r="R48" s="130"/>
      <c r="S48" s="127">
        <f t="shared" si="3"/>
        <v>-12000</v>
      </c>
      <c r="T48" s="87"/>
      <c r="U48" s="128"/>
      <c r="V48" s="128"/>
      <c r="W48" s="129">
        <f t="shared" si="4"/>
        <v>-12000</v>
      </c>
      <c r="X48" s="129"/>
      <c r="Y48" s="129"/>
    </row>
    <row r="49" spans="1:25" ht="195" customHeight="1">
      <c r="A49" s="282"/>
      <c r="B49" s="68" t="s">
        <v>103</v>
      </c>
      <c r="C49" s="131">
        <v>-15000</v>
      </c>
      <c r="D49" s="131">
        <v>10000</v>
      </c>
      <c r="E49" s="131">
        <v>-20000</v>
      </c>
      <c r="F49" s="131"/>
      <c r="G49" s="131"/>
      <c r="H49" s="131">
        <v>-10000</v>
      </c>
      <c r="I49" s="131">
        <v>-5000</v>
      </c>
      <c r="J49" s="131">
        <v>5000</v>
      </c>
      <c r="K49" s="131"/>
      <c r="L49" s="131"/>
      <c r="M49" s="131"/>
      <c r="N49" s="131"/>
      <c r="O49" s="192"/>
      <c r="P49" s="130"/>
      <c r="Q49" s="130"/>
      <c r="R49" s="130"/>
      <c r="S49" s="127">
        <f>SUM(C49:R49)</f>
        <v>-35000</v>
      </c>
      <c r="T49" s="87"/>
      <c r="U49" s="128"/>
      <c r="V49" s="128"/>
      <c r="W49" s="129">
        <f>S49</f>
        <v>-35000</v>
      </c>
      <c r="X49" s="129"/>
      <c r="Y49" s="129"/>
    </row>
    <row r="50" spans="1:25" ht="376.5" customHeight="1" hidden="1">
      <c r="A50" s="282"/>
      <c r="B50" s="77" t="s">
        <v>112</v>
      </c>
      <c r="C50" s="305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92"/>
      <c r="P50" s="130"/>
      <c r="Q50" s="130"/>
      <c r="R50" s="130"/>
      <c r="S50" s="127">
        <f>SUM(C50:R50)</f>
        <v>0</v>
      </c>
      <c r="T50" s="88"/>
      <c r="U50" s="128"/>
      <c r="V50" s="128"/>
      <c r="W50" s="129">
        <f t="shared" si="4"/>
        <v>0</v>
      </c>
      <c r="X50" s="129"/>
      <c r="Y50" s="129"/>
    </row>
    <row r="51" spans="1:25" ht="217.5" customHeight="1">
      <c r="A51" s="282"/>
      <c r="B51" s="156" t="s">
        <v>113</v>
      </c>
      <c r="C51" s="305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>
        <f>453760-1487</f>
        <v>452273</v>
      </c>
      <c r="O51" s="192"/>
      <c r="P51" s="130"/>
      <c r="Q51" s="130"/>
      <c r="R51" s="130"/>
      <c r="S51" s="127">
        <f>SUM(C51:R51)</f>
        <v>452273</v>
      </c>
      <c r="T51" s="88" t="s">
        <v>121</v>
      </c>
      <c r="U51" s="128">
        <f>S51</f>
        <v>452273</v>
      </c>
      <c r="V51" s="128"/>
      <c r="W51" s="129"/>
      <c r="X51" s="129"/>
      <c r="Y51" s="129"/>
    </row>
    <row r="52" spans="1:25" ht="409.5" customHeight="1" hidden="1">
      <c r="A52" s="282"/>
      <c r="B52" s="156" t="s">
        <v>184</v>
      </c>
      <c r="C52" s="15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92"/>
      <c r="P52" s="130"/>
      <c r="Q52" s="130"/>
      <c r="R52" s="130"/>
      <c r="S52" s="127">
        <f>SUM(C52:R52)</f>
        <v>0</v>
      </c>
      <c r="T52" s="212" t="s">
        <v>183</v>
      </c>
      <c r="U52" s="128">
        <f>S52</f>
        <v>0</v>
      </c>
      <c r="V52" s="128"/>
      <c r="W52" s="129"/>
      <c r="X52" s="129"/>
      <c r="Y52" s="129"/>
    </row>
    <row r="53" spans="1:25" ht="259.5" customHeight="1">
      <c r="A53" s="282"/>
      <c r="B53" s="68" t="s">
        <v>87</v>
      </c>
      <c r="C53" s="131">
        <v>-50000</v>
      </c>
      <c r="D53" s="131">
        <v>45000</v>
      </c>
      <c r="E53" s="131">
        <v>-20000</v>
      </c>
      <c r="F53" s="131"/>
      <c r="G53" s="131"/>
      <c r="H53" s="131">
        <v>-10000</v>
      </c>
      <c r="I53" s="131">
        <v>-8000</v>
      </c>
      <c r="J53" s="131">
        <v>5000</v>
      </c>
      <c r="K53" s="131"/>
      <c r="L53" s="131"/>
      <c r="M53" s="131"/>
      <c r="N53" s="131"/>
      <c r="O53" s="192"/>
      <c r="P53" s="130"/>
      <c r="Q53" s="130"/>
      <c r="R53" s="130"/>
      <c r="S53" s="127">
        <f>SUM(C53:R53)</f>
        <v>-38000</v>
      </c>
      <c r="T53" s="87"/>
      <c r="U53" s="128"/>
      <c r="V53" s="128"/>
      <c r="W53" s="129">
        <f t="shared" si="4"/>
        <v>-38000</v>
      </c>
      <c r="X53" s="129"/>
      <c r="Y53" s="129"/>
    </row>
    <row r="54" spans="1:25" ht="66.75" customHeight="1" hidden="1">
      <c r="A54" s="283"/>
      <c r="B54" s="68"/>
      <c r="C54" s="126"/>
      <c r="D54" s="126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27">
        <f t="shared" si="3"/>
        <v>0</v>
      </c>
      <c r="T54" s="87"/>
      <c r="U54" s="128"/>
      <c r="V54" s="128"/>
      <c r="W54" s="129">
        <f t="shared" si="4"/>
        <v>0</v>
      </c>
      <c r="X54" s="129"/>
      <c r="Y54" s="129"/>
    </row>
    <row r="55" spans="1:25" ht="73.5" customHeight="1">
      <c r="A55" s="1" t="s">
        <v>14</v>
      </c>
      <c r="B55" s="69"/>
      <c r="C55" s="89">
        <f aca="true" t="shared" si="5" ref="C55:M55">SUM(C41:C54)</f>
        <v>-3095000</v>
      </c>
      <c r="D55" s="89">
        <f t="shared" si="5"/>
        <v>1325000</v>
      </c>
      <c r="E55" s="89">
        <f t="shared" si="5"/>
        <v>-853000</v>
      </c>
      <c r="F55" s="89"/>
      <c r="G55" s="89">
        <f t="shared" si="5"/>
        <v>-1300000</v>
      </c>
      <c r="H55" s="89">
        <f t="shared" si="5"/>
        <v>-345000</v>
      </c>
      <c r="I55" s="89">
        <f t="shared" si="5"/>
        <v>-245000</v>
      </c>
      <c r="J55" s="89">
        <f t="shared" si="5"/>
        <v>2513000</v>
      </c>
      <c r="K55" s="89">
        <f t="shared" si="5"/>
        <v>0</v>
      </c>
      <c r="L55" s="89">
        <f t="shared" si="5"/>
        <v>120000</v>
      </c>
      <c r="M55" s="89">
        <f t="shared" si="5"/>
        <v>740000</v>
      </c>
      <c r="N55" s="89">
        <f aca="true" t="shared" si="6" ref="N55:S55">SUM(N41:N54)</f>
        <v>327273</v>
      </c>
      <c r="O55" s="89"/>
      <c r="P55" s="89">
        <f t="shared" si="6"/>
        <v>0</v>
      </c>
      <c r="Q55" s="89">
        <f t="shared" si="6"/>
        <v>1000000</v>
      </c>
      <c r="R55" s="89">
        <f t="shared" si="6"/>
        <v>0</v>
      </c>
      <c r="S55" s="89">
        <f t="shared" si="6"/>
        <v>187273</v>
      </c>
      <c r="T55" s="89"/>
      <c r="U55" s="89">
        <f>SUM(U41:U54)</f>
        <v>452273</v>
      </c>
      <c r="V55" s="89">
        <f>SUM(V41:V54)</f>
        <v>0</v>
      </c>
      <c r="W55" s="89">
        <f>SUM(W41:W54)</f>
        <v>-265000</v>
      </c>
      <c r="X55" s="89">
        <f>SUM(X41:X54)</f>
        <v>0</v>
      </c>
      <c r="Y55" s="89">
        <f>SUM(Y41:Y54)</f>
        <v>0</v>
      </c>
    </row>
    <row r="56" spans="1:25" s="30" customFormat="1" ht="252" customHeight="1">
      <c r="A56" s="281" t="s">
        <v>51</v>
      </c>
      <c r="B56" s="155" t="s">
        <v>164</v>
      </c>
      <c r="C56" s="130"/>
      <c r="D56" s="130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>
        <v>120000</v>
      </c>
      <c r="P56" s="131"/>
      <c r="Q56" s="126"/>
      <c r="R56" s="126"/>
      <c r="S56" s="127">
        <f>SUM(C56:R56)</f>
        <v>120000</v>
      </c>
      <c r="T56" s="88" t="s">
        <v>179</v>
      </c>
      <c r="U56" s="129"/>
      <c r="V56" s="129"/>
      <c r="W56" s="129">
        <f>S56</f>
        <v>120000</v>
      </c>
      <c r="X56" s="129"/>
      <c r="Y56" s="129"/>
    </row>
    <row r="57" spans="1:25" ht="186" customHeight="1">
      <c r="A57" s="282"/>
      <c r="B57" s="155" t="s">
        <v>75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>
        <v>-120000</v>
      </c>
      <c r="P57" s="131"/>
      <c r="Q57" s="130"/>
      <c r="R57" s="130"/>
      <c r="S57" s="127">
        <f>SUM(C57:R57)</f>
        <v>-120000</v>
      </c>
      <c r="T57" s="86" t="s">
        <v>170</v>
      </c>
      <c r="U57" s="129"/>
      <c r="V57" s="129"/>
      <c r="W57" s="129">
        <f>S57</f>
        <v>-120000</v>
      </c>
      <c r="X57" s="129"/>
      <c r="Y57" s="129"/>
    </row>
    <row r="58" spans="1:25" ht="126" customHeight="1">
      <c r="A58" s="1" t="s">
        <v>14</v>
      </c>
      <c r="B58" s="69"/>
      <c r="C58" s="67">
        <f aca="true" t="shared" si="7" ref="C58:Y58">SUM(C56:C57)</f>
        <v>0</v>
      </c>
      <c r="D58" s="67">
        <f t="shared" si="7"/>
        <v>0</v>
      </c>
      <c r="E58" s="67">
        <f t="shared" si="7"/>
        <v>0</v>
      </c>
      <c r="F58" s="67"/>
      <c r="G58" s="67">
        <f t="shared" si="7"/>
        <v>0</v>
      </c>
      <c r="H58" s="67">
        <f t="shared" si="7"/>
        <v>0</v>
      </c>
      <c r="I58" s="67">
        <f t="shared" si="7"/>
        <v>0</v>
      </c>
      <c r="J58" s="67">
        <f t="shared" si="7"/>
        <v>0</v>
      </c>
      <c r="K58" s="67">
        <f t="shared" si="7"/>
        <v>0</v>
      </c>
      <c r="L58" s="67">
        <f t="shared" si="7"/>
        <v>0</v>
      </c>
      <c r="M58" s="67">
        <f t="shared" si="7"/>
        <v>0</v>
      </c>
      <c r="N58" s="67">
        <f t="shared" si="7"/>
        <v>0</v>
      </c>
      <c r="O58" s="67">
        <f t="shared" si="7"/>
        <v>0</v>
      </c>
      <c r="P58" s="67">
        <f t="shared" si="7"/>
        <v>0</v>
      </c>
      <c r="Q58" s="67">
        <f>SUM(Q56:Q57)</f>
        <v>0</v>
      </c>
      <c r="R58" s="67">
        <f t="shared" si="7"/>
        <v>0</v>
      </c>
      <c r="S58" s="67">
        <f>S56+S57</f>
        <v>0</v>
      </c>
      <c r="T58" s="67"/>
      <c r="U58" s="67">
        <f t="shared" si="7"/>
        <v>0</v>
      </c>
      <c r="V58" s="67">
        <f>SUM(V56:V57)</f>
        <v>0</v>
      </c>
      <c r="W58" s="67">
        <f>W56+W57</f>
        <v>0</v>
      </c>
      <c r="X58" s="67">
        <f t="shared" si="7"/>
        <v>0</v>
      </c>
      <c r="Y58" s="67">
        <f t="shared" si="7"/>
        <v>0</v>
      </c>
    </row>
    <row r="59" spans="1:25" s="22" customFormat="1" ht="141" customHeight="1" hidden="1">
      <c r="A59" s="14"/>
      <c r="B59" s="70" t="s">
        <v>76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26"/>
      <c r="M59" s="126"/>
      <c r="N59" s="131"/>
      <c r="O59" s="131"/>
      <c r="P59" s="131"/>
      <c r="Q59" s="131"/>
      <c r="R59" s="131"/>
      <c r="S59" s="132">
        <f aca="true" t="shared" si="8" ref="S59:S65">SUM(C59:R59)</f>
        <v>0</v>
      </c>
      <c r="T59" s="90"/>
      <c r="U59" s="133"/>
      <c r="V59" s="133"/>
      <c r="W59" s="134">
        <f aca="true" t="shared" si="9" ref="W59:W65">S59</f>
        <v>0</v>
      </c>
      <c r="X59" s="134"/>
      <c r="Y59" s="134"/>
    </row>
    <row r="60" spans="1:25" s="22" customFormat="1" ht="121.5" customHeight="1">
      <c r="A60" s="282" t="s">
        <v>23</v>
      </c>
      <c r="B60" s="70" t="s">
        <v>95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>
        <v>-26000</v>
      </c>
      <c r="M60" s="126"/>
      <c r="N60" s="131"/>
      <c r="O60" s="131"/>
      <c r="P60" s="131"/>
      <c r="Q60" s="131"/>
      <c r="R60" s="131"/>
      <c r="S60" s="132">
        <f t="shared" si="8"/>
        <v>-26000</v>
      </c>
      <c r="T60" s="204" t="s">
        <v>171</v>
      </c>
      <c r="U60" s="133"/>
      <c r="V60" s="133"/>
      <c r="W60" s="134">
        <f t="shared" si="9"/>
        <v>-26000</v>
      </c>
      <c r="X60" s="134"/>
      <c r="Y60" s="134"/>
    </row>
    <row r="61" spans="1:25" s="22" customFormat="1" ht="136.5" customHeight="1">
      <c r="A61" s="282"/>
      <c r="B61" s="70" t="s">
        <v>96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56000</v>
      </c>
      <c r="N61" s="131"/>
      <c r="O61" s="131"/>
      <c r="P61" s="131"/>
      <c r="Q61" s="131"/>
      <c r="R61" s="131"/>
      <c r="S61" s="132">
        <f t="shared" si="8"/>
        <v>56000</v>
      </c>
      <c r="T61" s="204" t="s">
        <v>172</v>
      </c>
      <c r="U61" s="133"/>
      <c r="V61" s="133"/>
      <c r="W61" s="134">
        <f t="shared" si="9"/>
        <v>56000</v>
      </c>
      <c r="X61" s="134"/>
      <c r="Y61" s="134"/>
    </row>
    <row r="62" spans="1:25" s="22" customFormat="1" ht="120.75" customHeight="1" hidden="1">
      <c r="A62" s="282"/>
      <c r="B62" s="70" t="s">
        <v>94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26"/>
      <c r="N62" s="131"/>
      <c r="O62" s="131"/>
      <c r="P62" s="131"/>
      <c r="Q62" s="131"/>
      <c r="R62" s="131"/>
      <c r="S62" s="132">
        <f t="shared" si="8"/>
        <v>0</v>
      </c>
      <c r="T62" s="205"/>
      <c r="U62" s="133"/>
      <c r="V62" s="133"/>
      <c r="W62" s="134">
        <f t="shared" si="9"/>
        <v>0</v>
      </c>
      <c r="X62" s="134"/>
      <c r="Y62" s="134"/>
    </row>
    <row r="63" spans="1:25" s="22" customFormat="1" ht="90" customHeight="1" hidden="1">
      <c r="A63" s="282"/>
      <c r="B63" s="70" t="s">
        <v>101</v>
      </c>
      <c r="C63" s="131"/>
      <c r="D63" s="131"/>
      <c r="E63" s="131"/>
      <c r="F63" s="131"/>
      <c r="G63" s="131"/>
      <c r="H63" s="126"/>
      <c r="I63" s="131"/>
      <c r="J63" s="131"/>
      <c r="K63" s="131"/>
      <c r="L63" s="131"/>
      <c r="M63" s="126"/>
      <c r="N63" s="131"/>
      <c r="O63" s="131"/>
      <c r="P63" s="131"/>
      <c r="Q63" s="131"/>
      <c r="R63" s="131"/>
      <c r="S63" s="132">
        <f t="shared" si="8"/>
        <v>0</v>
      </c>
      <c r="T63" s="205"/>
      <c r="U63" s="133"/>
      <c r="V63" s="133"/>
      <c r="W63" s="134">
        <f t="shared" si="9"/>
        <v>0</v>
      </c>
      <c r="X63" s="134"/>
      <c r="Y63" s="134"/>
    </row>
    <row r="64" spans="1:25" s="22" customFormat="1" ht="187.5" customHeight="1">
      <c r="A64" s="282"/>
      <c r="B64" s="70" t="s">
        <v>93</v>
      </c>
      <c r="C64" s="131"/>
      <c r="D64" s="131"/>
      <c r="E64" s="131"/>
      <c r="F64" s="131"/>
      <c r="G64" s="131"/>
      <c r="H64" s="126"/>
      <c r="I64" s="131"/>
      <c r="J64" s="131"/>
      <c r="K64" s="131"/>
      <c r="L64" s="131">
        <v>-30000</v>
      </c>
      <c r="M64" s="126"/>
      <c r="N64" s="131"/>
      <c r="O64" s="131"/>
      <c r="P64" s="131"/>
      <c r="Q64" s="131"/>
      <c r="R64" s="131"/>
      <c r="S64" s="132">
        <f t="shared" si="8"/>
        <v>-30000</v>
      </c>
      <c r="T64" s="204" t="s">
        <v>171</v>
      </c>
      <c r="U64" s="133"/>
      <c r="V64" s="133"/>
      <c r="W64" s="134">
        <f t="shared" si="9"/>
        <v>-30000</v>
      </c>
      <c r="X64" s="134"/>
      <c r="Y64" s="134"/>
    </row>
    <row r="65" spans="1:25" ht="155.25" customHeight="1">
      <c r="A65" s="283"/>
      <c r="B65" s="71" t="s">
        <v>108</v>
      </c>
      <c r="C65" s="131"/>
      <c r="D65" s="131"/>
      <c r="E65" s="130"/>
      <c r="F65" s="130"/>
      <c r="G65" s="130"/>
      <c r="H65" s="130"/>
      <c r="I65" s="130"/>
      <c r="J65" s="130"/>
      <c r="K65" s="130"/>
      <c r="L65" s="130"/>
      <c r="M65" s="130"/>
      <c r="N65" s="192">
        <v>490000</v>
      </c>
      <c r="O65" s="192"/>
      <c r="P65" s="130"/>
      <c r="Q65" s="130"/>
      <c r="R65" s="130"/>
      <c r="S65" s="132">
        <f t="shared" si="8"/>
        <v>490000</v>
      </c>
      <c r="T65" s="90" t="s">
        <v>139</v>
      </c>
      <c r="U65" s="125"/>
      <c r="V65" s="125"/>
      <c r="W65" s="134">
        <f t="shared" si="9"/>
        <v>490000</v>
      </c>
      <c r="X65" s="134"/>
      <c r="Y65" s="134"/>
    </row>
    <row r="66" spans="1:25" ht="132.75" customHeight="1">
      <c r="A66" s="31" t="s">
        <v>14</v>
      </c>
      <c r="B66" s="72"/>
      <c r="C66" s="67">
        <f aca="true" t="shared" si="10" ref="C66:Y66">SUM(C59:C65)</f>
        <v>0</v>
      </c>
      <c r="D66" s="67">
        <f t="shared" si="10"/>
        <v>0</v>
      </c>
      <c r="E66" s="67">
        <f t="shared" si="10"/>
        <v>0</v>
      </c>
      <c r="F66" s="67"/>
      <c r="G66" s="67">
        <f t="shared" si="10"/>
        <v>0</v>
      </c>
      <c r="H66" s="67">
        <f t="shared" si="10"/>
        <v>0</v>
      </c>
      <c r="I66" s="67">
        <f t="shared" si="10"/>
        <v>0</v>
      </c>
      <c r="J66" s="67">
        <f t="shared" si="10"/>
        <v>0</v>
      </c>
      <c r="K66" s="67">
        <f t="shared" si="10"/>
        <v>0</v>
      </c>
      <c r="L66" s="67">
        <f t="shared" si="10"/>
        <v>-56000</v>
      </c>
      <c r="M66" s="67">
        <f t="shared" si="10"/>
        <v>56000</v>
      </c>
      <c r="N66" s="67">
        <f t="shared" si="10"/>
        <v>490000</v>
      </c>
      <c r="O66" s="67">
        <f t="shared" si="10"/>
        <v>0</v>
      </c>
      <c r="P66" s="67">
        <f t="shared" si="10"/>
        <v>0</v>
      </c>
      <c r="Q66" s="67">
        <f t="shared" si="10"/>
        <v>0</v>
      </c>
      <c r="R66" s="67">
        <f t="shared" si="10"/>
        <v>0</v>
      </c>
      <c r="S66" s="67">
        <f t="shared" si="10"/>
        <v>490000</v>
      </c>
      <c r="T66" s="67">
        <f t="shared" si="10"/>
        <v>0</v>
      </c>
      <c r="U66" s="67">
        <f t="shared" si="10"/>
        <v>0</v>
      </c>
      <c r="V66" s="67">
        <f t="shared" si="10"/>
        <v>0</v>
      </c>
      <c r="W66" s="67">
        <f t="shared" si="10"/>
        <v>490000</v>
      </c>
      <c r="X66" s="67">
        <f t="shared" si="10"/>
        <v>0</v>
      </c>
      <c r="Y66" s="67">
        <f t="shared" si="10"/>
        <v>0</v>
      </c>
    </row>
    <row r="67" spans="1:25" s="22" customFormat="1" ht="255" customHeight="1">
      <c r="A67" s="281" t="s">
        <v>21</v>
      </c>
      <c r="B67" s="70" t="s">
        <v>122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92">
        <v>50000</v>
      </c>
      <c r="O67" s="192"/>
      <c r="P67" s="131"/>
      <c r="Q67" s="131"/>
      <c r="R67" s="131"/>
      <c r="S67" s="132">
        <f>SUM(C67:R67)</f>
        <v>50000</v>
      </c>
      <c r="T67" s="91" t="s">
        <v>137</v>
      </c>
      <c r="U67" s="133"/>
      <c r="V67" s="133"/>
      <c r="W67" s="129">
        <f>S67</f>
        <v>50000</v>
      </c>
      <c r="X67" s="129"/>
      <c r="Y67" s="129">
        <f>1000000-1000000</f>
        <v>0</v>
      </c>
    </row>
    <row r="68" spans="1:25" ht="174.75" customHeight="1">
      <c r="A68" s="283"/>
      <c r="B68" s="70" t="s">
        <v>81</v>
      </c>
      <c r="C68" s="192">
        <v>-43000</v>
      </c>
      <c r="D68" s="192">
        <v>-7000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2">
        <f>SUM(C68:R68)</f>
        <v>-50000</v>
      </c>
      <c r="T68" s="92" t="s">
        <v>123</v>
      </c>
      <c r="U68" s="129"/>
      <c r="V68" s="129"/>
      <c r="W68" s="129">
        <f>S68</f>
        <v>-50000</v>
      </c>
      <c r="X68" s="129"/>
      <c r="Y68" s="129"/>
    </row>
    <row r="69" spans="1:25" ht="144" customHeight="1">
      <c r="A69" s="31" t="s">
        <v>14</v>
      </c>
      <c r="B69" s="72"/>
      <c r="C69" s="67">
        <f aca="true" t="shared" si="11" ref="C69:R69">SUM(C67:C67)</f>
        <v>0</v>
      </c>
      <c r="D69" s="67">
        <f t="shared" si="11"/>
        <v>0</v>
      </c>
      <c r="E69" s="67">
        <f t="shared" si="11"/>
        <v>0</v>
      </c>
      <c r="F69" s="67"/>
      <c r="G69" s="67">
        <f t="shared" si="11"/>
        <v>0</v>
      </c>
      <c r="H69" s="67">
        <f t="shared" si="11"/>
        <v>0</v>
      </c>
      <c r="I69" s="67">
        <f t="shared" si="11"/>
        <v>0</v>
      </c>
      <c r="J69" s="67">
        <f t="shared" si="11"/>
        <v>0</v>
      </c>
      <c r="K69" s="67">
        <f t="shared" si="11"/>
        <v>0</v>
      </c>
      <c r="L69" s="67">
        <f t="shared" si="11"/>
        <v>0</v>
      </c>
      <c r="M69" s="67">
        <f t="shared" si="11"/>
        <v>0</v>
      </c>
      <c r="N69" s="67">
        <f t="shared" si="11"/>
        <v>50000</v>
      </c>
      <c r="O69" s="67">
        <f>SUM(O67:O67)</f>
        <v>0</v>
      </c>
      <c r="P69" s="67">
        <f t="shared" si="11"/>
        <v>0</v>
      </c>
      <c r="Q69" s="67">
        <f>SUM(Q67:Q67)</f>
        <v>0</v>
      </c>
      <c r="R69" s="67">
        <f t="shared" si="11"/>
        <v>0</v>
      </c>
      <c r="S69" s="67">
        <f aca="true" t="shared" si="12" ref="S69:X69">SUM(S67:S68)</f>
        <v>0</v>
      </c>
      <c r="T69" s="67">
        <f t="shared" si="12"/>
        <v>0</v>
      </c>
      <c r="U69" s="67">
        <f t="shared" si="12"/>
        <v>0</v>
      </c>
      <c r="V69" s="67">
        <f t="shared" si="12"/>
        <v>0</v>
      </c>
      <c r="W69" s="67">
        <f t="shared" si="12"/>
        <v>0</v>
      </c>
      <c r="X69" s="67">
        <f t="shared" si="12"/>
        <v>0</v>
      </c>
      <c r="Y69" s="67">
        <f>SUM(Y67:Y67)</f>
        <v>0</v>
      </c>
    </row>
    <row r="70" spans="1:25" s="22" customFormat="1" ht="176.25" customHeight="1">
      <c r="A70" s="281" t="s">
        <v>85</v>
      </c>
      <c r="B70" s="11" t="s">
        <v>77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>
        <f>112000+83000</f>
        <v>195000</v>
      </c>
      <c r="N70" s="131"/>
      <c r="O70" s="131"/>
      <c r="P70" s="131"/>
      <c r="Q70" s="131"/>
      <c r="R70" s="131"/>
      <c r="S70" s="132">
        <f>SUM(C70:R70)</f>
        <v>195000</v>
      </c>
      <c r="T70" s="204" t="s">
        <v>172</v>
      </c>
      <c r="U70" s="133"/>
      <c r="V70" s="133"/>
      <c r="W70" s="134">
        <f>S70</f>
        <v>195000</v>
      </c>
      <c r="X70" s="129"/>
      <c r="Y70" s="129"/>
    </row>
    <row r="71" spans="1:25" s="22" customFormat="1" ht="409.5" customHeight="1">
      <c r="A71" s="282"/>
      <c r="B71" s="163" t="s">
        <v>99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>
        <f>191518+139400</f>
        <v>330918</v>
      </c>
      <c r="Q71" s="131"/>
      <c r="R71" s="131"/>
      <c r="S71" s="132">
        <f>SUM(C71:R71)</f>
        <v>330918</v>
      </c>
      <c r="T71" s="91" t="s">
        <v>181</v>
      </c>
      <c r="U71" s="133"/>
      <c r="V71" s="133"/>
      <c r="W71" s="134">
        <f>S71</f>
        <v>330918</v>
      </c>
      <c r="X71" s="129"/>
      <c r="Y71" s="129"/>
    </row>
    <row r="72" spans="1:25" s="22" customFormat="1" ht="161.25" customHeight="1">
      <c r="A72" s="282"/>
      <c r="B72" s="162" t="s">
        <v>97</v>
      </c>
      <c r="C72" s="131"/>
      <c r="D72" s="131"/>
      <c r="E72" s="126">
        <v>-150000</v>
      </c>
      <c r="F72" s="126"/>
      <c r="G72" s="126"/>
      <c r="H72" s="126">
        <f>-5000-330918+150000-83000</f>
        <v>-268918</v>
      </c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2">
        <f>SUM(C72:R72)</f>
        <v>-418918</v>
      </c>
      <c r="T72" s="91"/>
      <c r="U72" s="133"/>
      <c r="V72" s="133"/>
      <c r="W72" s="134">
        <f>S72</f>
        <v>-418918</v>
      </c>
      <c r="X72" s="129"/>
      <c r="Y72" s="129"/>
    </row>
    <row r="73" spans="1:25" s="22" customFormat="1" ht="160.5" customHeight="1">
      <c r="A73" s="282"/>
      <c r="B73" s="163" t="s">
        <v>98</v>
      </c>
      <c r="C73" s="131"/>
      <c r="D73" s="131"/>
      <c r="E73" s="126"/>
      <c r="F73" s="126"/>
      <c r="G73" s="126"/>
      <c r="H73" s="126">
        <v>-112000</v>
      </c>
      <c r="I73" s="131"/>
      <c r="J73" s="131"/>
      <c r="K73" s="131"/>
      <c r="L73" s="131"/>
      <c r="M73" s="131"/>
      <c r="N73" s="131"/>
      <c r="O73" s="131"/>
      <c r="P73" s="192"/>
      <c r="Q73" s="131"/>
      <c r="R73" s="131"/>
      <c r="S73" s="132">
        <f>SUM(C73:R73)</f>
        <v>-112000</v>
      </c>
      <c r="T73" s="91"/>
      <c r="U73" s="133"/>
      <c r="V73" s="133"/>
      <c r="W73" s="134">
        <f>S73</f>
        <v>-112000</v>
      </c>
      <c r="X73" s="129"/>
      <c r="Y73" s="129"/>
    </row>
    <row r="74" spans="1:25" ht="183.75" customHeight="1" hidden="1">
      <c r="A74" s="283"/>
      <c r="B74" s="71" t="s">
        <v>78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2">
        <f>SUM(C74:R74)</f>
        <v>0</v>
      </c>
      <c r="T74" s="92"/>
      <c r="U74" s="129"/>
      <c r="V74" s="129"/>
      <c r="W74" s="134">
        <f>S74</f>
        <v>0</v>
      </c>
      <c r="X74" s="129"/>
      <c r="Y74" s="129"/>
    </row>
    <row r="75" spans="1:25" ht="127.5" customHeight="1">
      <c r="A75" s="31" t="s">
        <v>14</v>
      </c>
      <c r="B75" s="72"/>
      <c r="C75" s="67">
        <f>SUM(C70:C74)</f>
        <v>0</v>
      </c>
      <c r="D75" s="67">
        <f>SUM(D70:D74)</f>
        <v>0</v>
      </c>
      <c r="E75" s="67">
        <f aca="true" t="shared" si="13" ref="E75:P75">SUM(E70:E70)</f>
        <v>0</v>
      </c>
      <c r="F75" s="67"/>
      <c r="G75" s="67">
        <f t="shared" si="13"/>
        <v>0</v>
      </c>
      <c r="H75" s="67">
        <f t="shared" si="13"/>
        <v>0</v>
      </c>
      <c r="I75" s="67">
        <f t="shared" si="13"/>
        <v>0</v>
      </c>
      <c r="J75" s="67">
        <f t="shared" si="13"/>
        <v>0</v>
      </c>
      <c r="K75" s="67">
        <f t="shared" si="13"/>
        <v>0</v>
      </c>
      <c r="L75" s="67">
        <f t="shared" si="13"/>
        <v>0</v>
      </c>
      <c r="M75" s="67">
        <f t="shared" si="13"/>
        <v>195000</v>
      </c>
      <c r="N75" s="67">
        <f t="shared" si="13"/>
        <v>0</v>
      </c>
      <c r="O75" s="67">
        <f>SUM(O70:O70)</f>
        <v>0</v>
      </c>
      <c r="P75" s="67">
        <f t="shared" si="13"/>
        <v>0</v>
      </c>
      <c r="Q75" s="67">
        <f>SUM(Q70:Q70)</f>
        <v>0</v>
      </c>
      <c r="R75" s="67">
        <f>SUM(R70:R70)</f>
        <v>0</v>
      </c>
      <c r="S75" s="67">
        <f>SUM(S70:S74)</f>
        <v>-5000</v>
      </c>
      <c r="T75" s="67"/>
      <c r="U75" s="67">
        <f>SUM(U70:U70)</f>
        <v>0</v>
      </c>
      <c r="V75" s="67">
        <f>SUM(V70:V70)</f>
        <v>0</v>
      </c>
      <c r="W75" s="67">
        <f>SUM(W70:W74)</f>
        <v>-5000</v>
      </c>
      <c r="X75" s="67">
        <f>SUM(X70:X70)</f>
        <v>0</v>
      </c>
      <c r="Y75" s="67">
        <f>SUM(Y70:Y70)</f>
        <v>0</v>
      </c>
    </row>
    <row r="76" spans="1:25" ht="199.5" customHeight="1">
      <c r="A76" s="284" t="s">
        <v>86</v>
      </c>
      <c r="B76" s="66" t="s">
        <v>143</v>
      </c>
      <c r="C76" s="131">
        <f>-96000-80000</f>
        <v>-176000</v>
      </c>
      <c r="D76" s="131">
        <f>-21000-20000</f>
        <v>-41000</v>
      </c>
      <c r="E76" s="131">
        <v>-49886</v>
      </c>
      <c r="F76" s="131"/>
      <c r="G76" s="131"/>
      <c r="H76" s="131"/>
      <c r="I76" s="131"/>
      <c r="J76" s="135"/>
      <c r="K76" s="131"/>
      <c r="L76" s="131"/>
      <c r="M76" s="131">
        <f>37000+40000</f>
        <v>77000</v>
      </c>
      <c r="N76" s="131"/>
      <c r="O76" s="131"/>
      <c r="P76" s="131"/>
      <c r="Q76" s="131"/>
      <c r="R76" s="131"/>
      <c r="S76" s="132">
        <f>SUM(C76:R76)</f>
        <v>-189886</v>
      </c>
      <c r="T76" s="204" t="s">
        <v>172</v>
      </c>
      <c r="U76" s="129"/>
      <c r="V76" s="129"/>
      <c r="W76" s="129">
        <f>S76</f>
        <v>-189886</v>
      </c>
      <c r="X76" s="129"/>
      <c r="Y76" s="136"/>
    </row>
    <row r="77" spans="1:25" ht="117" customHeight="1" hidden="1">
      <c r="A77" s="285"/>
      <c r="B77" s="163" t="s">
        <v>98</v>
      </c>
      <c r="C77" s="131"/>
      <c r="D77" s="131"/>
      <c r="E77" s="131"/>
      <c r="F77" s="131"/>
      <c r="G77" s="131"/>
      <c r="H77" s="131"/>
      <c r="I77" s="131"/>
      <c r="J77" s="135"/>
      <c r="K77" s="131"/>
      <c r="L77" s="131"/>
      <c r="M77" s="131"/>
      <c r="N77" s="131"/>
      <c r="O77" s="131"/>
      <c r="P77" s="192"/>
      <c r="Q77" s="131"/>
      <c r="R77" s="131"/>
      <c r="S77" s="132">
        <f>SUM(C77:R77)</f>
        <v>0</v>
      </c>
      <c r="T77" s="91"/>
      <c r="U77" s="129"/>
      <c r="V77" s="129"/>
      <c r="W77" s="129">
        <f>S77</f>
        <v>0</v>
      </c>
      <c r="X77" s="129"/>
      <c r="Y77" s="136"/>
    </row>
    <row r="78" spans="1:25" ht="180.75" customHeight="1">
      <c r="A78" s="285"/>
      <c r="B78" s="163" t="s">
        <v>99</v>
      </c>
      <c r="C78" s="131"/>
      <c r="D78" s="131"/>
      <c r="E78" s="131"/>
      <c r="F78" s="131"/>
      <c r="G78" s="131"/>
      <c r="H78" s="131"/>
      <c r="I78" s="131"/>
      <c r="J78" s="135"/>
      <c r="K78" s="131"/>
      <c r="L78" s="131"/>
      <c r="M78" s="131"/>
      <c r="N78" s="131"/>
      <c r="O78" s="131"/>
      <c r="P78" s="192">
        <f>80000-15000</f>
        <v>65000</v>
      </c>
      <c r="Q78" s="131"/>
      <c r="R78" s="131"/>
      <c r="S78" s="132">
        <f>SUM(C78:R78)</f>
        <v>65000</v>
      </c>
      <c r="T78" s="91" t="s">
        <v>174</v>
      </c>
      <c r="U78" s="129"/>
      <c r="V78" s="129"/>
      <c r="W78" s="129">
        <f>S78</f>
        <v>65000</v>
      </c>
      <c r="X78" s="129"/>
      <c r="Y78" s="136"/>
    </row>
    <row r="79" spans="1:25" ht="201.75" customHeight="1" hidden="1">
      <c r="A79" s="286"/>
      <c r="B79" s="66" t="s">
        <v>111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2">
        <f>SUM(C79:R79)</f>
        <v>0</v>
      </c>
      <c r="T79" s="86"/>
      <c r="U79" s="128">
        <f>S79</f>
        <v>0</v>
      </c>
      <c r="V79" s="128"/>
      <c r="W79" s="129">
        <f>S79</f>
        <v>0</v>
      </c>
      <c r="X79" s="129"/>
      <c r="Y79" s="129"/>
    </row>
    <row r="80" spans="1:25" ht="97.5" customHeight="1">
      <c r="A80" s="31" t="s">
        <v>14</v>
      </c>
      <c r="B80" s="73"/>
      <c r="C80" s="67">
        <f aca="true" t="shared" si="14" ref="C80:P80">SUM(C76:C79)</f>
        <v>-176000</v>
      </c>
      <c r="D80" s="67">
        <f t="shared" si="14"/>
        <v>-41000</v>
      </c>
      <c r="E80" s="67">
        <f t="shared" si="14"/>
        <v>-49886</v>
      </c>
      <c r="F80" s="67"/>
      <c r="G80" s="67">
        <f t="shared" si="14"/>
        <v>0</v>
      </c>
      <c r="H80" s="67">
        <f t="shared" si="14"/>
        <v>0</v>
      </c>
      <c r="I80" s="67">
        <f t="shared" si="14"/>
        <v>0</v>
      </c>
      <c r="J80" s="67">
        <f t="shared" si="14"/>
        <v>0</v>
      </c>
      <c r="K80" s="67">
        <f t="shared" si="14"/>
        <v>0</v>
      </c>
      <c r="L80" s="67">
        <f t="shared" si="14"/>
        <v>0</v>
      </c>
      <c r="M80" s="67">
        <f t="shared" si="14"/>
        <v>77000</v>
      </c>
      <c r="N80" s="67">
        <f t="shared" si="14"/>
        <v>0</v>
      </c>
      <c r="O80" s="67">
        <f>SUM(O76:O79)</f>
        <v>0</v>
      </c>
      <c r="P80" s="67">
        <f t="shared" si="14"/>
        <v>65000</v>
      </c>
      <c r="Q80" s="67">
        <f>SUM(Q76:Q79)</f>
        <v>0</v>
      </c>
      <c r="R80" s="67">
        <f aca="true" t="shared" si="15" ref="R80:Y80">SUM(R76:R79)</f>
        <v>0</v>
      </c>
      <c r="S80" s="67">
        <f t="shared" si="15"/>
        <v>-124886</v>
      </c>
      <c r="T80" s="67"/>
      <c r="U80" s="89">
        <f t="shared" si="15"/>
        <v>0</v>
      </c>
      <c r="V80" s="89">
        <f>SUM(V76:V79)</f>
        <v>0</v>
      </c>
      <c r="W80" s="89">
        <f t="shared" si="15"/>
        <v>-124886</v>
      </c>
      <c r="X80" s="89">
        <f t="shared" si="15"/>
        <v>0</v>
      </c>
      <c r="Y80" s="89">
        <f t="shared" si="15"/>
        <v>0</v>
      </c>
    </row>
    <row r="81" spans="1:25" ht="94.5" customHeight="1" hidden="1">
      <c r="A81" s="244" t="s">
        <v>52</v>
      </c>
      <c r="B81" s="70" t="s">
        <v>100</v>
      </c>
      <c r="C81" s="131"/>
      <c r="D81" s="131"/>
      <c r="E81" s="131"/>
      <c r="F81" s="131"/>
      <c r="G81" s="131"/>
      <c r="H81" s="131"/>
      <c r="I81" s="131"/>
      <c r="J81" s="135"/>
      <c r="K81" s="131"/>
      <c r="L81" s="131"/>
      <c r="M81" s="131"/>
      <c r="N81" s="131"/>
      <c r="O81" s="131"/>
      <c r="P81" s="131"/>
      <c r="Q81" s="131"/>
      <c r="R81" s="131"/>
      <c r="S81" s="132">
        <f>SUM(C81:R81)</f>
        <v>0</v>
      </c>
      <c r="T81" s="86"/>
      <c r="U81" s="129"/>
      <c r="V81" s="129"/>
      <c r="W81" s="128">
        <f>S81</f>
        <v>0</v>
      </c>
      <c r="X81" s="129"/>
      <c r="Y81" s="136"/>
    </row>
    <row r="82" spans="1:25" ht="68.25" customHeight="1" hidden="1">
      <c r="A82" s="222"/>
      <c r="B82" s="7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2">
        <f>SUM(C82:R82)</f>
        <v>0</v>
      </c>
      <c r="T82" s="86"/>
      <c r="U82" s="128">
        <f>S82</f>
        <v>0</v>
      </c>
      <c r="V82" s="128">
        <f>T82</f>
        <v>0</v>
      </c>
      <c r="W82" s="129">
        <f>S82</f>
        <v>0</v>
      </c>
      <c r="X82" s="129"/>
      <c r="Y82" s="129"/>
    </row>
    <row r="83" spans="1:25" ht="79.5" customHeight="1" hidden="1">
      <c r="A83" s="31" t="s">
        <v>14</v>
      </c>
      <c r="B83" s="74"/>
      <c r="C83" s="67">
        <f aca="true" t="shared" si="16" ref="C83:Y83">SUM(C81:C82)</f>
        <v>0</v>
      </c>
      <c r="D83" s="67">
        <f t="shared" si="16"/>
        <v>0</v>
      </c>
      <c r="E83" s="67">
        <f t="shared" si="16"/>
        <v>0</v>
      </c>
      <c r="F83" s="67"/>
      <c r="G83" s="67">
        <f t="shared" si="16"/>
        <v>0</v>
      </c>
      <c r="H83" s="67">
        <f t="shared" si="16"/>
        <v>0</v>
      </c>
      <c r="I83" s="67">
        <f t="shared" si="16"/>
        <v>0</v>
      </c>
      <c r="J83" s="67">
        <f t="shared" si="16"/>
        <v>0</v>
      </c>
      <c r="K83" s="67">
        <f t="shared" si="16"/>
        <v>0</v>
      </c>
      <c r="L83" s="67">
        <f t="shared" si="16"/>
        <v>0</v>
      </c>
      <c r="M83" s="67">
        <f t="shared" si="16"/>
        <v>0</v>
      </c>
      <c r="N83" s="67">
        <f t="shared" si="16"/>
        <v>0</v>
      </c>
      <c r="O83" s="67">
        <f>SUM(O81:O82)</f>
        <v>0</v>
      </c>
      <c r="P83" s="67">
        <f t="shared" si="16"/>
        <v>0</v>
      </c>
      <c r="Q83" s="67">
        <f>SUM(Q81:Q82)</f>
        <v>0</v>
      </c>
      <c r="R83" s="67">
        <f t="shared" si="16"/>
        <v>0</v>
      </c>
      <c r="S83" s="67">
        <f t="shared" si="16"/>
        <v>0</v>
      </c>
      <c r="T83" s="67"/>
      <c r="U83" s="89">
        <f t="shared" si="16"/>
        <v>0</v>
      </c>
      <c r="V83" s="89">
        <f>SUM(V81:V82)</f>
        <v>0</v>
      </c>
      <c r="W83" s="89">
        <f t="shared" si="16"/>
        <v>0</v>
      </c>
      <c r="X83" s="89">
        <f t="shared" si="16"/>
        <v>0</v>
      </c>
      <c r="Y83" s="89">
        <f t="shared" si="16"/>
        <v>0</v>
      </c>
    </row>
    <row r="84" spans="1:25" ht="96" customHeight="1">
      <c r="A84" s="2" t="s">
        <v>8</v>
      </c>
      <c r="B84" s="123"/>
      <c r="C84" s="93">
        <f>C83+C80+C75+C69+C66+C58+C55+C40</f>
        <v>-3296000</v>
      </c>
      <c r="D84" s="93">
        <f>D83+D80+D75+D69+D66+D58+D55+D40</f>
        <v>1284000</v>
      </c>
      <c r="E84" s="93">
        <f>E83+E80+E75+E69+E66+E58+E55+E40</f>
        <v>-1042886</v>
      </c>
      <c r="F84" s="93"/>
      <c r="G84" s="93">
        <f aca="true" t="shared" si="17" ref="G84:R84">G83+G80+G75+G69+G66+G58+G55+G40</f>
        <v>-1300000</v>
      </c>
      <c r="H84" s="93">
        <f t="shared" si="17"/>
        <v>-180000</v>
      </c>
      <c r="I84" s="93">
        <f t="shared" si="17"/>
        <v>-245000</v>
      </c>
      <c r="J84" s="93">
        <f t="shared" si="17"/>
        <v>2513000</v>
      </c>
      <c r="K84" s="93">
        <f t="shared" si="17"/>
        <v>0</v>
      </c>
      <c r="L84" s="93">
        <f t="shared" si="17"/>
        <v>64000</v>
      </c>
      <c r="M84" s="93">
        <f t="shared" si="17"/>
        <v>1068000</v>
      </c>
      <c r="N84" s="93">
        <f t="shared" si="17"/>
        <v>377273</v>
      </c>
      <c r="O84" s="93">
        <f t="shared" si="17"/>
        <v>0</v>
      </c>
      <c r="P84" s="93">
        <f t="shared" si="17"/>
        <v>65000</v>
      </c>
      <c r="Q84" s="93">
        <f t="shared" si="17"/>
        <v>1000000</v>
      </c>
      <c r="R84" s="93">
        <f t="shared" si="17"/>
        <v>0</v>
      </c>
      <c r="S84" s="93">
        <f>S40+S55+S58+S66+S69+S75+S80</f>
        <v>57387</v>
      </c>
      <c r="T84" s="93"/>
      <c r="U84" s="93">
        <f>U83+U80+U75+U69+U66+U58+U55+U40</f>
        <v>452273</v>
      </c>
      <c r="V84" s="93">
        <f>V83+V80+V75+V69+V66+V58+V55+V40</f>
        <v>0</v>
      </c>
      <c r="W84" s="93">
        <f>W83+W80+W75+W69+W66+W58+W55+W40</f>
        <v>-394886</v>
      </c>
      <c r="X84" s="93">
        <f>X83+X80+X75+X69+X66+X58+X55+X40</f>
        <v>0</v>
      </c>
      <c r="Y84" s="93">
        <f>Y83+Y80+Y75+Y69+Y66+Y58+Y55+Y40</f>
        <v>0</v>
      </c>
    </row>
    <row r="85" spans="1:25" ht="117" customHeight="1">
      <c r="A85" s="294"/>
      <c r="B85" s="295"/>
      <c r="T85" s="94"/>
      <c r="U85" s="19"/>
      <c r="V85" s="19"/>
      <c r="W85" s="19"/>
      <c r="X85" s="19"/>
      <c r="Y85" s="19"/>
    </row>
    <row r="86" spans="1:34" s="116" customFormat="1" ht="114" customHeight="1">
      <c r="A86" s="243" t="s">
        <v>115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95"/>
      <c r="U86" s="115"/>
      <c r="V86" s="115"/>
      <c r="W86" s="115"/>
      <c r="X86" s="115"/>
      <c r="Y86" s="11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1:25" ht="50.25" customHeight="1">
      <c r="A87" s="226" t="s">
        <v>7</v>
      </c>
      <c r="B87" s="261" t="s">
        <v>9</v>
      </c>
      <c r="C87" s="250" t="s">
        <v>10</v>
      </c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7" t="s">
        <v>11</v>
      </c>
      <c r="T87" s="218" t="s">
        <v>16</v>
      </c>
      <c r="U87" s="223" t="s">
        <v>91</v>
      </c>
      <c r="V87" s="220"/>
      <c r="W87" s="220" t="s">
        <v>46</v>
      </c>
      <c r="X87" s="220" t="s">
        <v>47</v>
      </c>
      <c r="Y87" s="220"/>
    </row>
    <row r="88" spans="1:28" ht="177.75" customHeight="1">
      <c r="A88" s="226"/>
      <c r="B88" s="261"/>
      <c r="C88" s="12" t="s">
        <v>54</v>
      </c>
      <c r="D88" s="32" t="s">
        <v>84</v>
      </c>
      <c r="E88" s="32" t="s">
        <v>65</v>
      </c>
      <c r="F88" s="32"/>
      <c r="G88" s="32" t="s">
        <v>55</v>
      </c>
      <c r="H88" s="32" t="s">
        <v>71</v>
      </c>
      <c r="I88" s="32" t="s">
        <v>72</v>
      </c>
      <c r="J88" s="13" t="s">
        <v>119</v>
      </c>
      <c r="K88" s="32"/>
      <c r="L88" s="32"/>
      <c r="M88" s="12" t="s">
        <v>59</v>
      </c>
      <c r="N88" s="33" t="s">
        <v>56</v>
      </c>
      <c r="O88" s="33"/>
      <c r="P88" s="13" t="s">
        <v>70</v>
      </c>
      <c r="Q88" s="33"/>
      <c r="R88" s="34"/>
      <c r="S88" s="258"/>
      <c r="T88" s="219"/>
      <c r="U88" s="224"/>
      <c r="V88" s="221"/>
      <c r="W88" s="221"/>
      <c r="X88" s="221"/>
      <c r="Y88" s="221"/>
      <c r="AB88" s="215"/>
    </row>
    <row r="89" spans="1:28" ht="186.75" customHeight="1" hidden="1">
      <c r="A89" s="287" t="s">
        <v>185</v>
      </c>
      <c r="B89" s="125"/>
      <c r="C89" s="12"/>
      <c r="D89" s="152"/>
      <c r="E89" s="32"/>
      <c r="F89" s="32"/>
      <c r="G89" s="32"/>
      <c r="H89" s="32"/>
      <c r="I89" s="32"/>
      <c r="J89" s="32"/>
      <c r="K89" s="32"/>
      <c r="L89" s="32"/>
      <c r="M89" s="12"/>
      <c r="N89" s="33"/>
      <c r="O89" s="33"/>
      <c r="P89" s="13"/>
      <c r="Q89" s="33"/>
      <c r="R89" s="34"/>
      <c r="S89" s="127">
        <f aca="true" t="shared" si="18" ref="S89:S111">SUM(C89:R89)</f>
        <v>0</v>
      </c>
      <c r="T89" s="96"/>
      <c r="U89" s="18"/>
      <c r="V89" s="18"/>
      <c r="W89" s="153"/>
      <c r="X89" s="18"/>
      <c r="Y89" s="18"/>
      <c r="AB89" s="215"/>
    </row>
    <row r="90" spans="1:28" ht="79.5" customHeight="1" hidden="1">
      <c r="A90" s="296"/>
      <c r="B90" s="66"/>
      <c r="C90" s="197"/>
      <c r="D90" s="137"/>
      <c r="E90" s="138"/>
      <c r="F90" s="138"/>
      <c r="G90" s="138"/>
      <c r="H90" s="152"/>
      <c r="I90" s="138"/>
      <c r="J90" s="138"/>
      <c r="K90" s="138"/>
      <c r="L90" s="138"/>
      <c r="M90" s="63"/>
      <c r="N90" s="139"/>
      <c r="O90" s="139"/>
      <c r="P90" s="64"/>
      <c r="Q90" s="139"/>
      <c r="R90" s="140"/>
      <c r="S90" s="127">
        <f t="shared" si="18"/>
        <v>0</v>
      </c>
      <c r="T90" s="172"/>
      <c r="U90" s="124"/>
      <c r="V90" s="124"/>
      <c r="W90" s="129">
        <f aca="true" t="shared" si="19" ref="W90:W95">S90</f>
        <v>0</v>
      </c>
      <c r="X90" s="124"/>
      <c r="Y90" s="124"/>
      <c r="AB90" s="215"/>
    </row>
    <row r="91" spans="1:28" ht="153.75" customHeight="1" hidden="1">
      <c r="A91" s="296"/>
      <c r="B91" s="277"/>
      <c r="C91" s="63"/>
      <c r="D91" s="137"/>
      <c r="E91" s="138"/>
      <c r="F91" s="138"/>
      <c r="G91" s="152"/>
      <c r="H91" s="174"/>
      <c r="I91" s="138"/>
      <c r="J91" s="138"/>
      <c r="K91" s="138"/>
      <c r="L91" s="138"/>
      <c r="M91" s="63"/>
      <c r="N91" s="139"/>
      <c r="O91" s="139"/>
      <c r="P91" s="64"/>
      <c r="Q91" s="139"/>
      <c r="R91" s="140"/>
      <c r="S91" s="127">
        <f t="shared" si="18"/>
        <v>0</v>
      </c>
      <c r="T91" s="161"/>
      <c r="U91" s="124"/>
      <c r="V91" s="124"/>
      <c r="W91" s="129">
        <f t="shared" si="19"/>
        <v>0</v>
      </c>
      <c r="X91" s="124"/>
      <c r="Y91" s="124"/>
      <c r="AB91" s="215"/>
    </row>
    <row r="92" spans="1:28" ht="189.75" customHeight="1" hidden="1">
      <c r="A92" s="296"/>
      <c r="B92" s="297"/>
      <c r="C92" s="63"/>
      <c r="D92" s="137"/>
      <c r="E92" s="138"/>
      <c r="F92" s="138"/>
      <c r="G92" s="152"/>
      <c r="H92" s="174"/>
      <c r="I92" s="138"/>
      <c r="J92" s="138"/>
      <c r="K92" s="138"/>
      <c r="L92" s="138"/>
      <c r="M92" s="63"/>
      <c r="N92" s="139"/>
      <c r="O92" s="139"/>
      <c r="P92" s="64"/>
      <c r="Q92" s="139"/>
      <c r="R92" s="140"/>
      <c r="S92" s="127">
        <f t="shared" si="18"/>
        <v>0</v>
      </c>
      <c r="T92" s="86"/>
      <c r="U92" s="124"/>
      <c r="V92" s="124"/>
      <c r="W92" s="129">
        <f t="shared" si="19"/>
        <v>0</v>
      </c>
      <c r="X92" s="124"/>
      <c r="Y92" s="124"/>
      <c r="AB92" s="215"/>
    </row>
    <row r="93" spans="1:28" ht="165" customHeight="1" hidden="1">
      <c r="A93" s="296"/>
      <c r="B93" s="162"/>
      <c r="C93" s="129"/>
      <c r="D93" s="134"/>
      <c r="E93" s="134"/>
      <c r="F93" s="134"/>
      <c r="G93" s="141"/>
      <c r="H93" s="128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27">
        <f t="shared" si="18"/>
        <v>0</v>
      </c>
      <c r="T93" s="171"/>
      <c r="U93" s="141"/>
      <c r="V93" s="141"/>
      <c r="W93" s="129">
        <f t="shared" si="19"/>
        <v>0</v>
      </c>
      <c r="X93" s="129"/>
      <c r="Y93" s="129"/>
      <c r="AB93" s="215"/>
    </row>
    <row r="94" spans="1:28" ht="271.5" customHeight="1">
      <c r="A94" s="296"/>
      <c r="B94" s="162" t="s">
        <v>161</v>
      </c>
      <c r="C94" s="129"/>
      <c r="D94" s="134"/>
      <c r="E94" s="134">
        <v>-98700</v>
      </c>
      <c r="F94" s="134"/>
      <c r="G94" s="141"/>
      <c r="H94" s="128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27">
        <f t="shared" si="18"/>
        <v>-98700</v>
      </c>
      <c r="T94" s="86" t="s">
        <v>118</v>
      </c>
      <c r="U94" s="141"/>
      <c r="V94" s="141"/>
      <c r="W94" s="129">
        <f t="shared" si="19"/>
        <v>-98700</v>
      </c>
      <c r="X94" s="129"/>
      <c r="Y94" s="129"/>
      <c r="AB94" s="164"/>
    </row>
    <row r="95" spans="1:28" ht="200.25" customHeight="1">
      <c r="A95" s="296"/>
      <c r="B95" s="66" t="s">
        <v>77</v>
      </c>
      <c r="C95" s="129">
        <f>98700</f>
        <v>98700</v>
      </c>
      <c r="D95" s="134"/>
      <c r="E95" s="134"/>
      <c r="F95" s="134"/>
      <c r="G95" s="141"/>
      <c r="H95" s="128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27">
        <f t="shared" si="18"/>
        <v>98700</v>
      </c>
      <c r="T95" s="190" t="s">
        <v>163</v>
      </c>
      <c r="U95" s="141"/>
      <c r="V95" s="141"/>
      <c r="W95" s="129">
        <f t="shared" si="19"/>
        <v>98700</v>
      </c>
      <c r="X95" s="129"/>
      <c r="Y95" s="129"/>
      <c r="AB95" s="164"/>
    </row>
    <row r="96" spans="1:28" ht="181.5" customHeight="1">
      <c r="A96" s="296"/>
      <c r="B96" s="262" t="s">
        <v>141</v>
      </c>
      <c r="C96" s="128"/>
      <c r="D96" s="128"/>
      <c r="E96" s="198"/>
      <c r="F96" s="198"/>
      <c r="G96" s="168"/>
      <c r="H96" s="128">
        <v>-24203.06</v>
      </c>
      <c r="I96" s="128"/>
      <c r="J96" s="128"/>
      <c r="K96" s="128"/>
      <c r="L96" s="128"/>
      <c r="M96" s="134"/>
      <c r="N96" s="134"/>
      <c r="O96" s="134"/>
      <c r="P96" s="134"/>
      <c r="Q96" s="134"/>
      <c r="R96" s="134"/>
      <c r="S96" s="132">
        <f t="shared" si="18"/>
        <v>-24203.06</v>
      </c>
      <c r="T96" s="86" t="s">
        <v>148</v>
      </c>
      <c r="U96" s="141"/>
      <c r="V96" s="141"/>
      <c r="W96" s="129">
        <f aca="true" t="shared" si="20" ref="W96:W108">S96</f>
        <v>-24203.06</v>
      </c>
      <c r="X96" s="129"/>
      <c r="Y96" s="129"/>
      <c r="AB96" s="164"/>
    </row>
    <row r="97" spans="1:28" ht="181.5" customHeight="1">
      <c r="A97" s="296"/>
      <c r="B97" s="298"/>
      <c r="C97" s="128"/>
      <c r="D97" s="128"/>
      <c r="E97" s="198"/>
      <c r="F97" s="198"/>
      <c r="G97" s="168"/>
      <c r="H97" s="128">
        <v>-26859.49</v>
      </c>
      <c r="I97" s="128"/>
      <c r="J97" s="128"/>
      <c r="K97" s="128"/>
      <c r="L97" s="128"/>
      <c r="M97" s="134"/>
      <c r="N97" s="134"/>
      <c r="O97" s="134"/>
      <c r="P97" s="134"/>
      <c r="Q97" s="134"/>
      <c r="R97" s="134"/>
      <c r="S97" s="194">
        <f t="shared" si="18"/>
        <v>-26859.49</v>
      </c>
      <c r="T97" s="85" t="s">
        <v>149</v>
      </c>
      <c r="U97" s="141"/>
      <c r="V97" s="141"/>
      <c r="W97" s="129">
        <f t="shared" si="20"/>
        <v>-26859.49</v>
      </c>
      <c r="X97" s="129"/>
      <c r="Y97" s="129"/>
      <c r="AB97" s="164"/>
    </row>
    <row r="98" spans="1:28" ht="162" customHeight="1">
      <c r="A98" s="296"/>
      <c r="B98" s="298"/>
      <c r="C98" s="128"/>
      <c r="D98" s="128"/>
      <c r="E98" s="198"/>
      <c r="F98" s="198"/>
      <c r="G98" s="168"/>
      <c r="H98" s="128">
        <v>-24203.06</v>
      </c>
      <c r="I98" s="128"/>
      <c r="J98" s="128"/>
      <c r="K98" s="128"/>
      <c r="L98" s="128"/>
      <c r="M98" s="134"/>
      <c r="N98" s="134"/>
      <c r="O98" s="134"/>
      <c r="P98" s="134"/>
      <c r="Q98" s="134"/>
      <c r="R98" s="134"/>
      <c r="S98" s="194">
        <f t="shared" si="18"/>
        <v>-24203.06</v>
      </c>
      <c r="T98" s="195" t="s">
        <v>150</v>
      </c>
      <c r="U98" s="193"/>
      <c r="V98" s="141"/>
      <c r="W98" s="129">
        <f t="shared" si="20"/>
        <v>-24203.06</v>
      </c>
      <c r="X98" s="129"/>
      <c r="Y98" s="129"/>
      <c r="AB98" s="164"/>
    </row>
    <row r="99" spans="1:28" ht="189" customHeight="1">
      <c r="A99" s="296"/>
      <c r="B99" s="298"/>
      <c r="C99" s="128"/>
      <c r="D99" s="128"/>
      <c r="E99" s="198"/>
      <c r="F99" s="198"/>
      <c r="G99" s="168"/>
      <c r="H99" s="128">
        <v>-89097.3</v>
      </c>
      <c r="I99" s="128"/>
      <c r="J99" s="128"/>
      <c r="K99" s="128"/>
      <c r="L99" s="128"/>
      <c r="M99" s="134"/>
      <c r="N99" s="134"/>
      <c r="O99" s="134"/>
      <c r="P99" s="134"/>
      <c r="Q99" s="134"/>
      <c r="R99" s="134"/>
      <c r="S99" s="194">
        <f t="shared" si="18"/>
        <v>-89097.3</v>
      </c>
      <c r="T99" s="87" t="s">
        <v>151</v>
      </c>
      <c r="U99" s="193"/>
      <c r="V99" s="141"/>
      <c r="W99" s="129">
        <f t="shared" si="20"/>
        <v>-89097.3</v>
      </c>
      <c r="X99" s="129"/>
      <c r="Y99" s="129"/>
      <c r="AB99" s="164"/>
    </row>
    <row r="100" spans="1:28" ht="201" customHeight="1">
      <c r="A100" s="296"/>
      <c r="B100" s="298"/>
      <c r="C100" s="128"/>
      <c r="D100" s="128"/>
      <c r="E100" s="198"/>
      <c r="F100" s="198"/>
      <c r="G100" s="168"/>
      <c r="H100" s="128">
        <v>-47770.75</v>
      </c>
      <c r="I100" s="128"/>
      <c r="J100" s="128"/>
      <c r="K100" s="128"/>
      <c r="L100" s="128"/>
      <c r="M100" s="134"/>
      <c r="N100" s="134"/>
      <c r="O100" s="134"/>
      <c r="P100" s="134"/>
      <c r="Q100" s="134"/>
      <c r="R100" s="134"/>
      <c r="S100" s="207">
        <f t="shared" si="18"/>
        <v>-47770.75</v>
      </c>
      <c r="T100" s="195" t="s">
        <v>152</v>
      </c>
      <c r="U100" s="193"/>
      <c r="V100" s="141"/>
      <c r="W100" s="129">
        <f t="shared" si="20"/>
        <v>-47770.75</v>
      </c>
      <c r="X100" s="129"/>
      <c r="Y100" s="129"/>
      <c r="AB100" s="164"/>
    </row>
    <row r="101" spans="1:28" ht="216.75" customHeight="1">
      <c r="A101" s="296"/>
      <c r="B101" s="298"/>
      <c r="C101" s="128"/>
      <c r="D101" s="128"/>
      <c r="E101" s="198"/>
      <c r="F101" s="198"/>
      <c r="G101" s="208"/>
      <c r="H101" s="211">
        <v>-24216.06</v>
      </c>
      <c r="I101" s="209"/>
      <c r="J101" s="128"/>
      <c r="K101" s="128"/>
      <c r="L101" s="128"/>
      <c r="M101" s="134"/>
      <c r="N101" s="134"/>
      <c r="O101" s="134"/>
      <c r="P101" s="134"/>
      <c r="Q101" s="134"/>
      <c r="R101" s="134"/>
      <c r="S101" s="132">
        <f t="shared" si="18"/>
        <v>-24216.06</v>
      </c>
      <c r="T101" s="86" t="s">
        <v>153</v>
      </c>
      <c r="U101" s="193"/>
      <c r="V101" s="141"/>
      <c r="W101" s="129">
        <f t="shared" si="20"/>
        <v>-24216.06</v>
      </c>
      <c r="X101" s="129"/>
      <c r="Y101" s="129"/>
      <c r="AB101" s="164"/>
    </row>
    <row r="102" spans="1:28" ht="168.75" customHeight="1">
      <c r="A102" s="296"/>
      <c r="B102" s="298"/>
      <c r="C102" s="128"/>
      <c r="D102" s="128"/>
      <c r="E102" s="198"/>
      <c r="F102" s="198"/>
      <c r="G102" s="168"/>
      <c r="H102" s="210">
        <v>-150000</v>
      </c>
      <c r="I102" s="128"/>
      <c r="J102" s="128"/>
      <c r="K102" s="128"/>
      <c r="L102" s="128"/>
      <c r="M102" s="134"/>
      <c r="N102" s="134"/>
      <c r="O102" s="134"/>
      <c r="P102" s="134"/>
      <c r="Q102" s="134"/>
      <c r="R102" s="134"/>
      <c r="S102" s="127">
        <f t="shared" si="18"/>
        <v>-150000</v>
      </c>
      <c r="T102" s="86" t="s">
        <v>154</v>
      </c>
      <c r="U102" s="193"/>
      <c r="V102" s="141"/>
      <c r="W102" s="129">
        <f t="shared" si="20"/>
        <v>-150000</v>
      </c>
      <c r="X102" s="129"/>
      <c r="Y102" s="129"/>
      <c r="AB102" s="164"/>
    </row>
    <row r="103" spans="1:28" ht="188.25" customHeight="1">
      <c r="A103" s="296"/>
      <c r="B103" s="299"/>
      <c r="C103" s="128"/>
      <c r="D103" s="128"/>
      <c r="E103" s="198"/>
      <c r="F103" s="198"/>
      <c r="G103" s="168"/>
      <c r="H103" s="128">
        <v>356349.72</v>
      </c>
      <c r="I103" s="128"/>
      <c r="J103" s="128"/>
      <c r="K103" s="128"/>
      <c r="L103" s="128"/>
      <c r="M103" s="134"/>
      <c r="N103" s="134"/>
      <c r="O103" s="134"/>
      <c r="P103" s="134"/>
      <c r="Q103" s="134"/>
      <c r="R103" s="134"/>
      <c r="S103" s="127">
        <f t="shared" si="18"/>
        <v>356349.72</v>
      </c>
      <c r="T103" s="86" t="s">
        <v>155</v>
      </c>
      <c r="U103" s="193"/>
      <c r="V103" s="141"/>
      <c r="W103" s="129">
        <f t="shared" si="20"/>
        <v>356349.72</v>
      </c>
      <c r="X103" s="129"/>
      <c r="Y103" s="129"/>
      <c r="AB103" s="164"/>
    </row>
    <row r="104" spans="1:28" ht="271.5" customHeight="1">
      <c r="A104" s="296"/>
      <c r="B104" s="162" t="s">
        <v>97</v>
      </c>
      <c r="C104" s="128"/>
      <c r="D104" s="128"/>
      <c r="E104" s="198"/>
      <c r="F104" s="198"/>
      <c r="G104" s="168"/>
      <c r="H104" s="128">
        <v>30000</v>
      </c>
      <c r="I104" s="128"/>
      <c r="J104" s="128"/>
      <c r="K104" s="128"/>
      <c r="L104" s="128"/>
      <c r="M104" s="134"/>
      <c r="N104" s="134"/>
      <c r="O104" s="134"/>
      <c r="P104" s="134"/>
      <c r="Q104" s="134"/>
      <c r="R104" s="134"/>
      <c r="S104" s="127">
        <f t="shared" si="18"/>
        <v>30000</v>
      </c>
      <c r="T104" s="86" t="s">
        <v>157</v>
      </c>
      <c r="U104" s="193"/>
      <c r="V104" s="141"/>
      <c r="W104" s="129">
        <f t="shared" si="20"/>
        <v>30000</v>
      </c>
      <c r="X104" s="129"/>
      <c r="Y104" s="129"/>
      <c r="AB104" s="164"/>
    </row>
    <row r="105" spans="1:28" ht="152.25" customHeight="1">
      <c r="A105" s="296"/>
      <c r="B105" s="162" t="s">
        <v>176</v>
      </c>
      <c r="C105" s="128"/>
      <c r="D105" s="128"/>
      <c r="E105" s="198"/>
      <c r="F105" s="198"/>
      <c r="G105" s="168"/>
      <c r="H105" s="128">
        <v>1000000</v>
      </c>
      <c r="I105" s="128"/>
      <c r="J105" s="128"/>
      <c r="K105" s="128"/>
      <c r="L105" s="128"/>
      <c r="M105" s="134"/>
      <c r="N105" s="134"/>
      <c r="O105" s="134"/>
      <c r="P105" s="134"/>
      <c r="Q105" s="134"/>
      <c r="R105" s="134"/>
      <c r="S105" s="127">
        <f t="shared" si="18"/>
        <v>1000000</v>
      </c>
      <c r="T105" s="196" t="s">
        <v>175</v>
      </c>
      <c r="U105" s="193"/>
      <c r="V105" s="141"/>
      <c r="W105" s="129">
        <f t="shared" si="20"/>
        <v>1000000</v>
      </c>
      <c r="X105" s="129"/>
      <c r="Y105" s="129"/>
      <c r="AB105" s="164"/>
    </row>
    <row r="106" spans="1:28" ht="409.5" customHeight="1">
      <c r="A106" s="296"/>
      <c r="B106" s="179" t="s">
        <v>127</v>
      </c>
      <c r="C106" s="128"/>
      <c r="D106" s="128"/>
      <c r="E106" s="128"/>
      <c r="F106" s="128"/>
      <c r="G106" s="168"/>
      <c r="H106" s="128"/>
      <c r="I106" s="128"/>
      <c r="J106" s="292">
        <v>1517474.6</v>
      </c>
      <c r="K106" s="128"/>
      <c r="L106" s="128"/>
      <c r="M106" s="134"/>
      <c r="N106" s="134"/>
      <c r="O106" s="134"/>
      <c r="P106" s="134"/>
      <c r="Q106" s="134"/>
      <c r="R106" s="134"/>
      <c r="S106" s="127">
        <f t="shared" si="18"/>
        <v>1517474.6</v>
      </c>
      <c r="T106" s="18" t="s">
        <v>120</v>
      </c>
      <c r="U106" s="141">
        <f>S106</f>
        <v>1517474.6</v>
      </c>
      <c r="V106" s="141"/>
      <c r="W106" s="129"/>
      <c r="X106" s="129"/>
      <c r="Y106" s="129"/>
      <c r="AB106" s="164"/>
    </row>
    <row r="107" spans="1:28" ht="189" customHeight="1" hidden="1">
      <c r="A107" s="296"/>
      <c r="B107" s="162"/>
      <c r="C107" s="128"/>
      <c r="D107" s="128"/>
      <c r="E107" s="128"/>
      <c r="F107" s="128"/>
      <c r="G107" s="168"/>
      <c r="H107" s="128"/>
      <c r="I107" s="128"/>
      <c r="J107" s="128"/>
      <c r="K107" s="128"/>
      <c r="L107" s="128"/>
      <c r="M107" s="134"/>
      <c r="N107" s="134"/>
      <c r="O107" s="134"/>
      <c r="P107" s="134"/>
      <c r="Q107" s="134"/>
      <c r="R107" s="134"/>
      <c r="S107" s="127">
        <f t="shared" si="18"/>
        <v>0</v>
      </c>
      <c r="T107" s="176"/>
      <c r="U107" s="141"/>
      <c r="V107" s="141"/>
      <c r="W107" s="129">
        <f t="shared" si="20"/>
        <v>0</v>
      </c>
      <c r="X107" s="129"/>
      <c r="Y107" s="129"/>
      <c r="AB107" s="164"/>
    </row>
    <row r="108" spans="1:28" ht="192.75" customHeight="1" hidden="1">
      <c r="A108" s="296"/>
      <c r="B108" s="162"/>
      <c r="C108" s="128"/>
      <c r="D108" s="128"/>
      <c r="E108" s="128"/>
      <c r="F108" s="128"/>
      <c r="G108" s="168"/>
      <c r="H108" s="128"/>
      <c r="I108" s="128"/>
      <c r="J108" s="128"/>
      <c r="K108" s="128"/>
      <c r="L108" s="128"/>
      <c r="M108" s="134"/>
      <c r="N108" s="134"/>
      <c r="O108" s="134"/>
      <c r="P108" s="134"/>
      <c r="Q108" s="134"/>
      <c r="R108" s="134"/>
      <c r="S108" s="127">
        <f t="shared" si="18"/>
        <v>0</v>
      </c>
      <c r="T108" s="96"/>
      <c r="U108" s="141"/>
      <c r="V108" s="141"/>
      <c r="W108" s="129">
        <f t="shared" si="20"/>
        <v>0</v>
      </c>
      <c r="X108" s="129"/>
      <c r="Y108" s="129"/>
      <c r="AB108" s="164"/>
    </row>
    <row r="109" spans="1:25" ht="264" customHeight="1" hidden="1">
      <c r="A109" s="296"/>
      <c r="B109" s="70"/>
      <c r="C109" s="128"/>
      <c r="D109" s="128"/>
      <c r="E109" s="128"/>
      <c r="F109" s="128"/>
      <c r="G109" s="169"/>
      <c r="H109" s="128"/>
      <c r="I109" s="128"/>
      <c r="J109" s="128"/>
      <c r="K109" s="128"/>
      <c r="L109" s="128"/>
      <c r="M109" s="134"/>
      <c r="N109" s="134"/>
      <c r="O109" s="134"/>
      <c r="P109" s="134"/>
      <c r="Q109" s="134"/>
      <c r="R109" s="134"/>
      <c r="S109" s="127">
        <f t="shared" si="18"/>
        <v>0</v>
      </c>
      <c r="T109" s="97"/>
      <c r="U109" s="141">
        <f>S109</f>
        <v>0</v>
      </c>
      <c r="V109" s="141"/>
      <c r="W109" s="129"/>
      <c r="X109" s="142"/>
      <c r="Y109" s="142"/>
    </row>
    <row r="110" spans="1:25" ht="319.5" customHeight="1" hidden="1">
      <c r="A110" s="296"/>
      <c r="B110" s="175"/>
      <c r="C110" s="128"/>
      <c r="D110" s="128"/>
      <c r="E110" s="128"/>
      <c r="F110" s="128"/>
      <c r="G110" s="169"/>
      <c r="H110" s="128"/>
      <c r="I110" s="128"/>
      <c r="J110" s="128"/>
      <c r="K110" s="128"/>
      <c r="L110" s="128"/>
      <c r="M110" s="134"/>
      <c r="N110" s="134"/>
      <c r="O110" s="134"/>
      <c r="P110" s="134"/>
      <c r="Q110" s="134"/>
      <c r="R110" s="134"/>
      <c r="S110" s="127">
        <f t="shared" si="18"/>
        <v>0</v>
      </c>
      <c r="T110" s="97"/>
      <c r="U110" s="141"/>
      <c r="V110" s="141"/>
      <c r="W110" s="129"/>
      <c r="X110" s="142">
        <f>S110</f>
        <v>0</v>
      </c>
      <c r="Y110" s="142"/>
    </row>
    <row r="111" spans="1:25" ht="164.25" customHeight="1" hidden="1">
      <c r="A111" s="300"/>
      <c r="B111" s="66"/>
      <c r="C111" s="142"/>
      <c r="D111" s="142"/>
      <c r="E111" s="142"/>
      <c r="F111" s="142"/>
      <c r="G111" s="142"/>
      <c r="H111" s="134"/>
      <c r="I111" s="142"/>
      <c r="J111" s="142"/>
      <c r="K111" s="142"/>
      <c r="L111" s="142"/>
      <c r="M111" s="143"/>
      <c r="N111" s="143"/>
      <c r="O111" s="143"/>
      <c r="P111" s="143"/>
      <c r="Q111" s="143"/>
      <c r="R111" s="143"/>
      <c r="S111" s="132">
        <f t="shared" si="18"/>
        <v>0</v>
      </c>
      <c r="T111" s="96"/>
      <c r="U111" s="141"/>
      <c r="V111" s="141"/>
      <c r="W111" s="129"/>
      <c r="X111" s="142">
        <f>S111-U111</f>
        <v>0</v>
      </c>
      <c r="Y111" s="142"/>
    </row>
    <row r="112" spans="1:25" ht="164.25" customHeight="1" hidden="1">
      <c r="A112" s="301">
        <v>6</v>
      </c>
      <c r="B112" s="181" t="s">
        <v>132</v>
      </c>
      <c r="C112" s="182"/>
      <c r="D112" s="182"/>
      <c r="E112" s="182"/>
      <c r="F112" s="182"/>
      <c r="G112" s="182"/>
      <c r="H112" s="183"/>
      <c r="I112" s="182"/>
      <c r="J112" s="182"/>
      <c r="K112" s="182"/>
      <c r="L112" s="182"/>
      <c r="M112" s="184"/>
      <c r="N112" s="184"/>
      <c r="O112" s="184"/>
      <c r="P112" s="184"/>
      <c r="Q112" s="143"/>
      <c r="R112" s="143"/>
      <c r="S112" s="132"/>
      <c r="T112" s="185" t="s">
        <v>133</v>
      </c>
      <c r="U112" s="141"/>
      <c r="V112" s="141"/>
      <c r="W112" s="129"/>
      <c r="X112" s="142"/>
      <c r="Y112" s="142"/>
    </row>
    <row r="113" spans="1:25" ht="263.25" customHeight="1" hidden="1">
      <c r="A113" s="302"/>
      <c r="B113" s="181" t="s">
        <v>129</v>
      </c>
      <c r="C113" s="182"/>
      <c r="D113" s="182"/>
      <c r="E113" s="182">
        <v>37000</v>
      </c>
      <c r="F113" s="182"/>
      <c r="G113" s="182"/>
      <c r="H113" s="183"/>
      <c r="I113" s="182"/>
      <c r="J113" s="182"/>
      <c r="K113" s="182"/>
      <c r="L113" s="182"/>
      <c r="M113" s="184"/>
      <c r="N113" s="184"/>
      <c r="O113" s="184"/>
      <c r="P113" s="184"/>
      <c r="Q113" s="143"/>
      <c r="R113" s="143"/>
      <c r="S113" s="132"/>
      <c r="T113" s="186" t="s">
        <v>134</v>
      </c>
      <c r="U113" s="141"/>
      <c r="V113" s="141"/>
      <c r="W113" s="129"/>
      <c r="X113" s="142"/>
      <c r="Y113" s="142"/>
    </row>
    <row r="114" spans="1:25" ht="164.25" customHeight="1" hidden="1">
      <c r="A114" s="303"/>
      <c r="B114" s="181" t="s">
        <v>130</v>
      </c>
      <c r="C114" s="182"/>
      <c r="D114" s="182"/>
      <c r="E114" s="182">
        <v>150000</v>
      </c>
      <c r="F114" s="182"/>
      <c r="G114" s="182"/>
      <c r="H114" s="183"/>
      <c r="I114" s="182"/>
      <c r="J114" s="182"/>
      <c r="K114" s="182"/>
      <c r="L114" s="182"/>
      <c r="M114" s="184"/>
      <c r="N114" s="184"/>
      <c r="O114" s="184"/>
      <c r="P114" s="184"/>
      <c r="Q114" s="143"/>
      <c r="R114" s="143"/>
      <c r="S114" s="132"/>
      <c r="T114" s="187" t="s">
        <v>131</v>
      </c>
      <c r="U114" s="141"/>
      <c r="V114" s="141"/>
      <c r="W114" s="129"/>
      <c r="X114" s="142"/>
      <c r="Y114" s="142"/>
    </row>
    <row r="115" spans="1:25" ht="111" customHeight="1">
      <c r="A115" s="1" t="s">
        <v>14</v>
      </c>
      <c r="B115" s="76" t="s">
        <v>15</v>
      </c>
      <c r="C115" s="67">
        <f>SUM(C89:C111)</f>
        <v>98700</v>
      </c>
      <c r="D115" s="67">
        <f aca="true" t="shared" si="21" ref="D115:Y115">SUM(D89:D111)</f>
        <v>0</v>
      </c>
      <c r="E115" s="67">
        <f t="shared" si="21"/>
        <v>-98700</v>
      </c>
      <c r="F115" s="67"/>
      <c r="G115" s="67">
        <f t="shared" si="21"/>
        <v>0</v>
      </c>
      <c r="H115" s="67">
        <f t="shared" si="21"/>
        <v>1000000</v>
      </c>
      <c r="I115" s="67">
        <f t="shared" si="21"/>
        <v>0</v>
      </c>
      <c r="J115" s="67">
        <f t="shared" si="21"/>
        <v>1517474.6</v>
      </c>
      <c r="K115" s="67">
        <f t="shared" si="21"/>
        <v>0</v>
      </c>
      <c r="L115" s="67">
        <f t="shared" si="21"/>
        <v>0</v>
      </c>
      <c r="M115" s="67">
        <f t="shared" si="21"/>
        <v>0</v>
      </c>
      <c r="N115" s="67">
        <f t="shared" si="21"/>
        <v>0</v>
      </c>
      <c r="O115" s="67">
        <f>SUM(O89:O111)</f>
        <v>0</v>
      </c>
      <c r="P115" s="67">
        <f t="shared" si="21"/>
        <v>0</v>
      </c>
      <c r="Q115" s="67">
        <f t="shared" si="21"/>
        <v>0</v>
      </c>
      <c r="R115" s="67">
        <f t="shared" si="21"/>
        <v>0</v>
      </c>
      <c r="S115" s="67">
        <f t="shared" si="21"/>
        <v>2517474.6</v>
      </c>
      <c r="T115" s="67">
        <f t="shared" si="21"/>
        <v>0</v>
      </c>
      <c r="U115" s="67">
        <f t="shared" si="21"/>
        <v>1517474.6</v>
      </c>
      <c r="V115" s="67">
        <f t="shared" si="21"/>
        <v>0</v>
      </c>
      <c r="W115" s="67">
        <f t="shared" si="21"/>
        <v>1000000</v>
      </c>
      <c r="X115" s="67">
        <f t="shared" si="21"/>
        <v>0</v>
      </c>
      <c r="Y115" s="67">
        <f t="shared" si="21"/>
        <v>0</v>
      </c>
    </row>
    <row r="116" spans="1:25" ht="204" customHeight="1" hidden="1">
      <c r="A116" s="285" t="s">
        <v>50</v>
      </c>
      <c r="B116" s="154" t="s">
        <v>82</v>
      </c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27">
        <f aca="true" t="shared" si="22" ref="S116:S126">SUM(C116:R116)</f>
        <v>0</v>
      </c>
      <c r="T116" s="98"/>
      <c r="U116" s="129"/>
      <c r="V116" s="129"/>
      <c r="W116" s="146">
        <f aca="true" t="shared" si="23" ref="W116:W126">S116</f>
        <v>0</v>
      </c>
      <c r="X116" s="142"/>
      <c r="Y116" s="142"/>
    </row>
    <row r="117" spans="1:25" ht="206.25" customHeight="1">
      <c r="A117" s="285"/>
      <c r="B117" s="144" t="s">
        <v>80</v>
      </c>
      <c r="C117" s="144">
        <v>78000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27">
        <f t="shared" si="22"/>
        <v>78000</v>
      </c>
      <c r="T117" s="188" t="s">
        <v>147</v>
      </c>
      <c r="U117" s="129"/>
      <c r="V117" s="129"/>
      <c r="W117" s="146">
        <f t="shared" si="23"/>
        <v>78000</v>
      </c>
      <c r="X117" s="142"/>
      <c r="Y117" s="142"/>
    </row>
    <row r="118" spans="1:25" ht="204" customHeight="1" hidden="1">
      <c r="A118" s="285"/>
      <c r="B118" s="77" t="s">
        <v>112</v>
      </c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27">
        <f t="shared" si="22"/>
        <v>0</v>
      </c>
      <c r="T118" s="273"/>
      <c r="U118" s="129"/>
      <c r="V118" s="129"/>
      <c r="W118" s="146">
        <f t="shared" si="23"/>
        <v>0</v>
      </c>
      <c r="X118" s="142"/>
      <c r="Y118" s="142"/>
    </row>
    <row r="119" spans="1:25" ht="247.5" customHeight="1" hidden="1">
      <c r="A119" s="285"/>
      <c r="B119" s="156" t="s">
        <v>113</v>
      </c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27">
        <f t="shared" si="22"/>
        <v>0</v>
      </c>
      <c r="T119" s="274"/>
      <c r="U119" s="129"/>
      <c r="V119" s="129"/>
      <c r="W119" s="146">
        <f t="shared" si="23"/>
        <v>0</v>
      </c>
      <c r="X119" s="142"/>
      <c r="Y119" s="142"/>
    </row>
    <row r="120" spans="1:25" ht="247.5" customHeight="1" hidden="1">
      <c r="A120" s="285"/>
      <c r="B120" s="156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27">
        <f t="shared" si="22"/>
        <v>0</v>
      </c>
      <c r="T120" s="214"/>
      <c r="U120" s="129"/>
      <c r="V120" s="129"/>
      <c r="W120" s="146"/>
      <c r="X120" s="142"/>
      <c r="Y120" s="142"/>
    </row>
    <row r="121" spans="1:25" ht="247.5" customHeight="1" hidden="1">
      <c r="A121" s="285"/>
      <c r="B121" s="156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27">
        <f t="shared" si="22"/>
        <v>0</v>
      </c>
      <c r="T121" s="214"/>
      <c r="U121" s="129"/>
      <c r="V121" s="129"/>
      <c r="W121" s="146"/>
      <c r="X121" s="142"/>
      <c r="Y121" s="142"/>
    </row>
    <row r="122" spans="1:25" ht="243.75" customHeight="1">
      <c r="A122" s="285"/>
      <c r="B122" s="156" t="s">
        <v>142</v>
      </c>
      <c r="C122" s="144"/>
      <c r="D122" s="145"/>
      <c r="E122" s="145">
        <v>235288.2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27">
        <f t="shared" si="22"/>
        <v>235288.2</v>
      </c>
      <c r="T122" s="214" t="s">
        <v>140</v>
      </c>
      <c r="U122" s="129"/>
      <c r="V122" s="129"/>
      <c r="W122" s="146"/>
      <c r="X122" s="142">
        <f>S122</f>
        <v>235288.2</v>
      </c>
      <c r="Y122" s="142"/>
    </row>
    <row r="123" spans="1:25" ht="267.75" customHeight="1">
      <c r="A123" s="285"/>
      <c r="B123" s="156" t="s">
        <v>184</v>
      </c>
      <c r="C123" s="144">
        <v>143380.24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27">
        <f t="shared" si="22"/>
        <v>143380.24</v>
      </c>
      <c r="T123" s="88" t="s">
        <v>183</v>
      </c>
      <c r="U123" s="129">
        <f>S123</f>
        <v>143380.24</v>
      </c>
      <c r="V123" s="129"/>
      <c r="W123" s="146"/>
      <c r="X123" s="142"/>
      <c r="Y123" s="142"/>
    </row>
    <row r="124" spans="1:25" ht="312" customHeight="1">
      <c r="A124" s="285"/>
      <c r="B124" s="227" t="s">
        <v>110</v>
      </c>
      <c r="C124" s="144"/>
      <c r="D124" s="145"/>
      <c r="E124" s="166">
        <v>37000</v>
      </c>
      <c r="F124" s="166"/>
      <c r="G124" s="166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27">
        <f t="shared" si="22"/>
        <v>37000</v>
      </c>
      <c r="T124" s="188" t="s">
        <v>136</v>
      </c>
      <c r="U124" s="129"/>
      <c r="V124" s="129"/>
      <c r="W124" s="146">
        <f t="shared" si="23"/>
        <v>37000</v>
      </c>
      <c r="X124" s="142"/>
      <c r="Y124" s="142"/>
    </row>
    <row r="125" spans="1:25" ht="147" customHeight="1">
      <c r="A125" s="285"/>
      <c r="B125" s="228"/>
      <c r="C125" s="144"/>
      <c r="D125" s="145">
        <v>150000</v>
      </c>
      <c r="E125" s="166"/>
      <c r="F125" s="166"/>
      <c r="G125" s="166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27">
        <f t="shared" si="22"/>
        <v>150000</v>
      </c>
      <c r="T125" s="189" t="s">
        <v>135</v>
      </c>
      <c r="U125" s="177"/>
      <c r="V125" s="129"/>
      <c r="W125" s="146">
        <f t="shared" si="23"/>
        <v>150000</v>
      </c>
      <c r="X125" s="142"/>
      <c r="Y125" s="142"/>
    </row>
    <row r="126" spans="1:25" ht="281.25" customHeight="1" hidden="1">
      <c r="A126" s="286"/>
      <c r="B126" s="229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27">
        <f t="shared" si="22"/>
        <v>0</v>
      </c>
      <c r="T126" s="160"/>
      <c r="U126" s="170"/>
      <c r="V126" s="129"/>
      <c r="W126" s="146">
        <f t="shared" si="23"/>
        <v>0</v>
      </c>
      <c r="X126" s="142"/>
      <c r="Y126" s="142"/>
    </row>
    <row r="127" spans="1:25" ht="120" customHeight="1">
      <c r="A127" s="1"/>
      <c r="B127" s="76"/>
      <c r="C127" s="67">
        <f aca="true" t="shared" si="24" ref="C127:Y127">SUM(C116:C126)</f>
        <v>221380.24</v>
      </c>
      <c r="D127" s="67">
        <f t="shared" si="24"/>
        <v>150000</v>
      </c>
      <c r="E127" s="67">
        <f t="shared" si="24"/>
        <v>272288.2</v>
      </c>
      <c r="F127" s="67"/>
      <c r="G127" s="67">
        <f t="shared" si="24"/>
        <v>0</v>
      </c>
      <c r="H127" s="67">
        <f t="shared" si="24"/>
        <v>0</v>
      </c>
      <c r="I127" s="67">
        <f t="shared" si="24"/>
        <v>0</v>
      </c>
      <c r="J127" s="67">
        <f t="shared" si="24"/>
        <v>0</v>
      </c>
      <c r="K127" s="67">
        <f t="shared" si="24"/>
        <v>0</v>
      </c>
      <c r="L127" s="67">
        <f t="shared" si="24"/>
        <v>0</v>
      </c>
      <c r="M127" s="67">
        <f t="shared" si="24"/>
        <v>0</v>
      </c>
      <c r="N127" s="67">
        <f t="shared" si="24"/>
        <v>0</v>
      </c>
      <c r="O127" s="67">
        <f>SUM(O116:O126)</f>
        <v>0</v>
      </c>
      <c r="P127" s="67">
        <f t="shared" si="24"/>
        <v>0</v>
      </c>
      <c r="Q127" s="67">
        <f t="shared" si="24"/>
        <v>0</v>
      </c>
      <c r="R127" s="67">
        <f t="shared" si="24"/>
        <v>0</v>
      </c>
      <c r="S127" s="67">
        <f t="shared" si="24"/>
        <v>643668.44</v>
      </c>
      <c r="T127" s="67">
        <f t="shared" si="24"/>
        <v>0</v>
      </c>
      <c r="U127" s="67">
        <f t="shared" si="24"/>
        <v>143380.24</v>
      </c>
      <c r="V127" s="67">
        <f t="shared" si="24"/>
        <v>0</v>
      </c>
      <c r="W127" s="67">
        <f t="shared" si="24"/>
        <v>265000</v>
      </c>
      <c r="X127" s="67">
        <f t="shared" si="24"/>
        <v>235288.2</v>
      </c>
      <c r="Y127" s="67">
        <f t="shared" si="24"/>
        <v>0</v>
      </c>
    </row>
    <row r="128" spans="1:25" ht="159.75" customHeight="1" hidden="1">
      <c r="A128" s="288" t="s">
        <v>23</v>
      </c>
      <c r="B128" s="70" t="s">
        <v>95</v>
      </c>
      <c r="C128" s="167"/>
      <c r="D128" s="167"/>
      <c r="E128" s="167"/>
      <c r="F128" s="167"/>
      <c r="G128" s="16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27">
        <f>SUM(C128:R128)</f>
        <v>0</v>
      </c>
      <c r="T128" s="86"/>
      <c r="U128" s="129"/>
      <c r="V128" s="129"/>
      <c r="W128" s="129">
        <f>S128</f>
        <v>0</v>
      </c>
      <c r="X128" s="129"/>
      <c r="Y128" s="129"/>
    </row>
    <row r="129" spans="1:25" ht="216" customHeight="1">
      <c r="A129" s="288"/>
      <c r="B129" s="78" t="s">
        <v>180</v>
      </c>
      <c r="C129" s="167"/>
      <c r="D129" s="167"/>
      <c r="E129" s="167">
        <v>10000000</v>
      </c>
      <c r="F129" s="167"/>
      <c r="G129" s="167"/>
      <c r="H129" s="16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32">
        <f>SUM(C129:R129)</f>
        <v>10000000</v>
      </c>
      <c r="T129" s="88" t="s">
        <v>128</v>
      </c>
      <c r="U129" s="129">
        <f>S129</f>
        <v>10000000</v>
      </c>
      <c r="V129" s="129"/>
      <c r="W129" s="129"/>
      <c r="X129" s="129"/>
      <c r="Y129" s="129"/>
    </row>
    <row r="130" spans="1:25" ht="192" customHeight="1" hidden="1">
      <c r="A130" s="288"/>
      <c r="B130" s="77" t="s">
        <v>92</v>
      </c>
      <c r="C130" s="167"/>
      <c r="D130" s="167"/>
      <c r="E130" s="167"/>
      <c r="F130" s="167"/>
      <c r="G130" s="167"/>
      <c r="H130" s="16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27">
        <f>SUM(C130:R130)</f>
        <v>0</v>
      </c>
      <c r="T130" s="86"/>
      <c r="U130" s="129"/>
      <c r="V130" s="129"/>
      <c r="W130" s="129">
        <f>S130</f>
        <v>0</v>
      </c>
      <c r="X130" s="129"/>
      <c r="Y130" s="129"/>
    </row>
    <row r="131" spans="1:25" ht="139.5" customHeight="1" hidden="1">
      <c r="A131" s="288"/>
      <c r="B131" s="7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27">
        <f>SUM(C131:R131)</f>
        <v>0</v>
      </c>
      <c r="T131" s="86"/>
      <c r="U131" s="129"/>
      <c r="V131" s="129"/>
      <c r="W131" s="129">
        <f>S131</f>
        <v>0</v>
      </c>
      <c r="X131" s="129"/>
      <c r="Y131" s="129"/>
    </row>
    <row r="132" spans="1:25" ht="139.5" customHeight="1" hidden="1">
      <c r="A132" s="180"/>
      <c r="B132" s="7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27"/>
      <c r="T132" s="86"/>
      <c r="U132" s="129"/>
      <c r="V132" s="129"/>
      <c r="W132" s="129"/>
      <c r="X132" s="129"/>
      <c r="Y132" s="129"/>
    </row>
    <row r="133" spans="1:25" ht="67.5" customHeight="1">
      <c r="A133" s="1" t="s">
        <v>14</v>
      </c>
      <c r="B133" s="76"/>
      <c r="C133" s="67">
        <f aca="true" t="shared" si="25" ref="C133:S133">SUM(C128:C131)</f>
        <v>0</v>
      </c>
      <c r="D133" s="67">
        <f t="shared" si="25"/>
        <v>0</v>
      </c>
      <c r="E133" s="67">
        <f t="shared" si="25"/>
        <v>10000000</v>
      </c>
      <c r="F133" s="67"/>
      <c r="G133" s="67">
        <f t="shared" si="25"/>
        <v>0</v>
      </c>
      <c r="H133" s="67">
        <f t="shared" si="25"/>
        <v>0</v>
      </c>
      <c r="I133" s="67">
        <f t="shared" si="25"/>
        <v>0</v>
      </c>
      <c r="J133" s="67">
        <f t="shared" si="25"/>
        <v>0</v>
      </c>
      <c r="K133" s="67">
        <f t="shared" si="25"/>
        <v>0</v>
      </c>
      <c r="L133" s="67">
        <f t="shared" si="25"/>
        <v>0</v>
      </c>
      <c r="M133" s="67">
        <f t="shared" si="25"/>
        <v>0</v>
      </c>
      <c r="N133" s="67">
        <f t="shared" si="25"/>
        <v>0</v>
      </c>
      <c r="O133" s="67">
        <f>SUM(O128:O131)</f>
        <v>0</v>
      </c>
      <c r="P133" s="67">
        <f t="shared" si="25"/>
        <v>0</v>
      </c>
      <c r="Q133" s="67">
        <f t="shared" si="25"/>
        <v>0</v>
      </c>
      <c r="R133" s="67">
        <f t="shared" si="25"/>
        <v>0</v>
      </c>
      <c r="S133" s="67">
        <f t="shared" si="25"/>
        <v>10000000</v>
      </c>
      <c r="T133" s="67"/>
      <c r="U133" s="89">
        <f>SUM(U128:U131)</f>
        <v>10000000</v>
      </c>
      <c r="V133" s="89"/>
      <c r="W133" s="89">
        <f>SUM(W128:W131)</f>
        <v>0</v>
      </c>
      <c r="X133" s="89">
        <f>SUM(X128:X131)</f>
        <v>0</v>
      </c>
      <c r="Y133" s="89">
        <f>SUM(Y128:Y131)</f>
        <v>0</v>
      </c>
    </row>
    <row r="134" spans="1:25" s="22" customFormat="1" ht="204" customHeight="1">
      <c r="A134" s="281" t="s">
        <v>85</v>
      </c>
      <c r="B134" s="162" t="s">
        <v>97</v>
      </c>
      <c r="C134" s="148">
        <v>5000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27">
        <f>SUM(C134:R134)</f>
        <v>5000</v>
      </c>
      <c r="T134" s="99" t="s">
        <v>138</v>
      </c>
      <c r="U134" s="134"/>
      <c r="V134" s="134"/>
      <c r="W134" s="129">
        <f>S134</f>
        <v>5000</v>
      </c>
      <c r="X134" s="129"/>
      <c r="Y134" s="129"/>
    </row>
    <row r="135" spans="1:25" s="22" customFormat="1" ht="73.5" customHeight="1" hidden="1">
      <c r="A135" s="283"/>
      <c r="B135" s="162" t="s">
        <v>116</v>
      </c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27">
        <f>SUM(C135:R135)</f>
        <v>0</v>
      </c>
      <c r="T135" s="100"/>
      <c r="U135" s="134"/>
      <c r="V135" s="134"/>
      <c r="W135" s="129">
        <f>S135</f>
        <v>0</v>
      </c>
      <c r="X135" s="129"/>
      <c r="Y135" s="129"/>
    </row>
    <row r="136" spans="1:25" ht="79.5" customHeight="1">
      <c r="A136" s="1" t="s">
        <v>14</v>
      </c>
      <c r="B136" s="76"/>
      <c r="C136" s="67">
        <f aca="true" t="shared" si="26" ref="C136:S136">SUM(C134:C135)</f>
        <v>5000</v>
      </c>
      <c r="D136" s="67">
        <f t="shared" si="26"/>
        <v>0</v>
      </c>
      <c r="E136" s="67">
        <f t="shared" si="26"/>
        <v>0</v>
      </c>
      <c r="F136" s="67"/>
      <c r="G136" s="67">
        <f t="shared" si="26"/>
        <v>0</v>
      </c>
      <c r="H136" s="67">
        <f t="shared" si="26"/>
        <v>0</v>
      </c>
      <c r="I136" s="67">
        <f t="shared" si="26"/>
        <v>0</v>
      </c>
      <c r="J136" s="67">
        <f t="shared" si="26"/>
        <v>0</v>
      </c>
      <c r="K136" s="67">
        <f t="shared" si="26"/>
        <v>0</v>
      </c>
      <c r="L136" s="67">
        <f t="shared" si="26"/>
        <v>0</v>
      </c>
      <c r="M136" s="67">
        <f t="shared" si="26"/>
        <v>0</v>
      </c>
      <c r="N136" s="67">
        <f t="shared" si="26"/>
        <v>0</v>
      </c>
      <c r="O136" s="67">
        <f>SUM(O134:O135)</f>
        <v>0</v>
      </c>
      <c r="P136" s="67">
        <f t="shared" si="26"/>
        <v>0</v>
      </c>
      <c r="Q136" s="67">
        <f t="shared" si="26"/>
        <v>0</v>
      </c>
      <c r="R136" s="67">
        <f t="shared" si="26"/>
        <v>0</v>
      </c>
      <c r="S136" s="67">
        <f t="shared" si="26"/>
        <v>5000</v>
      </c>
      <c r="T136" s="67"/>
      <c r="U136" s="67">
        <f>SUM(U134:U135)</f>
        <v>0</v>
      </c>
      <c r="V136" s="67"/>
      <c r="W136" s="67">
        <f>SUM(W134:W135)</f>
        <v>5000</v>
      </c>
      <c r="X136" s="67">
        <f>SUM(X134:X135)</f>
        <v>0</v>
      </c>
      <c r="Y136" s="67">
        <f>SUM(Y134:Y134)</f>
        <v>0</v>
      </c>
    </row>
    <row r="137" spans="1:25" ht="71.25" customHeight="1" hidden="1">
      <c r="A137" s="235" t="s">
        <v>21</v>
      </c>
      <c r="B137" s="70" t="s">
        <v>81</v>
      </c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27">
        <f>SUM(C137:R137)</f>
        <v>0</v>
      </c>
      <c r="T137" s="98"/>
      <c r="U137" s="134"/>
      <c r="V137" s="134"/>
      <c r="W137" s="129">
        <f>S137</f>
        <v>0</v>
      </c>
      <c r="X137" s="129"/>
      <c r="Y137" s="129"/>
    </row>
    <row r="138" spans="1:25" ht="65.25" customHeight="1" hidden="1">
      <c r="A138" s="236"/>
      <c r="B138" s="71" t="s">
        <v>114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27">
        <f>SUM(C138:R138)</f>
        <v>0</v>
      </c>
      <c r="T138" s="98"/>
      <c r="U138" s="129"/>
      <c r="V138" s="129"/>
      <c r="W138" s="129">
        <f>S138</f>
        <v>0</v>
      </c>
      <c r="X138" s="129"/>
      <c r="Y138" s="129"/>
    </row>
    <row r="139" spans="1:25" ht="68.25" customHeight="1" hidden="1">
      <c r="A139" s="1" t="s">
        <v>14</v>
      </c>
      <c r="B139" s="76"/>
      <c r="C139" s="67">
        <f aca="true" t="shared" si="27" ref="C139:N139">SUM(C137:C138)</f>
        <v>0</v>
      </c>
      <c r="D139" s="67">
        <f t="shared" si="27"/>
        <v>0</v>
      </c>
      <c r="E139" s="67">
        <f t="shared" si="27"/>
        <v>0</v>
      </c>
      <c r="F139" s="67"/>
      <c r="G139" s="67">
        <f t="shared" si="27"/>
        <v>0</v>
      </c>
      <c r="H139" s="67">
        <f t="shared" si="27"/>
        <v>0</v>
      </c>
      <c r="I139" s="67">
        <f t="shared" si="27"/>
        <v>0</v>
      </c>
      <c r="J139" s="67">
        <f t="shared" si="27"/>
        <v>0</v>
      </c>
      <c r="K139" s="67">
        <f t="shared" si="27"/>
        <v>0</v>
      </c>
      <c r="L139" s="67">
        <f t="shared" si="27"/>
        <v>0</v>
      </c>
      <c r="M139" s="67">
        <f t="shared" si="27"/>
        <v>0</v>
      </c>
      <c r="N139" s="67">
        <f t="shared" si="27"/>
        <v>0</v>
      </c>
      <c r="O139" s="67">
        <f>SUM(O137:O138)</f>
        <v>0</v>
      </c>
      <c r="P139" s="67">
        <f>SUM(P137:P138)</f>
        <v>0</v>
      </c>
      <c r="Q139" s="67">
        <f>SUM(Q137:Q138)</f>
        <v>0</v>
      </c>
      <c r="R139" s="67"/>
      <c r="S139" s="67">
        <f>SUM(S137:S138)</f>
        <v>0</v>
      </c>
      <c r="T139" s="67"/>
      <c r="U139" s="67">
        <f>SUM(U137:U138)</f>
        <v>0</v>
      </c>
      <c r="V139" s="67"/>
      <c r="W139" s="67">
        <f>SUM(W137:W138)</f>
        <v>0</v>
      </c>
      <c r="X139" s="67">
        <f>SUM(X137:X138)</f>
        <v>0</v>
      </c>
      <c r="Y139" s="67">
        <f>SUM(Y137:Y138)</f>
        <v>0</v>
      </c>
    </row>
    <row r="140" spans="1:25" ht="264.75" customHeight="1">
      <c r="A140" s="289" t="s">
        <v>86</v>
      </c>
      <c r="B140" s="162" t="s">
        <v>99</v>
      </c>
      <c r="C140" s="148"/>
      <c r="D140" s="148"/>
      <c r="E140" s="148"/>
      <c r="F140" s="148"/>
      <c r="G140" s="148"/>
      <c r="H140" s="293">
        <v>15000</v>
      </c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32">
        <f>SUM(C140:R140)</f>
        <v>15000</v>
      </c>
      <c r="T140" s="86" t="s">
        <v>177</v>
      </c>
      <c r="U140" s="129"/>
      <c r="V140" s="129"/>
      <c r="W140" s="129">
        <f>S140</f>
        <v>15000</v>
      </c>
      <c r="X140" s="129"/>
      <c r="Y140" s="129"/>
    </row>
    <row r="141" spans="1:25" ht="130.5" customHeight="1">
      <c r="A141" s="290"/>
      <c r="B141" s="155" t="s">
        <v>77</v>
      </c>
      <c r="C141" s="293">
        <v>60000</v>
      </c>
      <c r="D141" s="148"/>
      <c r="E141" s="148"/>
      <c r="F141" s="148"/>
      <c r="G141" s="148"/>
      <c r="H141" s="206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32">
        <f>SUM(C141:R141)</f>
        <v>60000</v>
      </c>
      <c r="T141" s="86" t="s">
        <v>178</v>
      </c>
      <c r="U141" s="129"/>
      <c r="V141" s="129"/>
      <c r="W141" s="129">
        <f>S141</f>
        <v>60000</v>
      </c>
      <c r="X141" s="129"/>
      <c r="Y141" s="129"/>
    </row>
    <row r="142" spans="1:25" ht="145.5" customHeight="1">
      <c r="A142" s="290"/>
      <c r="B142" s="155" t="s">
        <v>77</v>
      </c>
      <c r="C142" s="148">
        <v>49886</v>
      </c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27">
        <f>SUM(C142:R142)</f>
        <v>49886</v>
      </c>
      <c r="T142" s="100" t="s">
        <v>156</v>
      </c>
      <c r="U142" s="129"/>
      <c r="V142" s="129"/>
      <c r="W142" s="129">
        <f>S142</f>
        <v>49886</v>
      </c>
      <c r="X142" s="129"/>
      <c r="Y142" s="129"/>
    </row>
    <row r="143" spans="1:25" ht="63" customHeight="1">
      <c r="A143" s="1" t="s">
        <v>14</v>
      </c>
      <c r="B143" s="76"/>
      <c r="C143" s="67">
        <f aca="true" t="shared" si="28" ref="C143:J143">SUM(C140:C142)</f>
        <v>109886</v>
      </c>
      <c r="D143" s="67">
        <f t="shared" si="28"/>
        <v>0</v>
      </c>
      <c r="E143" s="67">
        <f t="shared" si="28"/>
        <v>0</v>
      </c>
      <c r="F143" s="67"/>
      <c r="G143" s="67">
        <f t="shared" si="28"/>
        <v>0</v>
      </c>
      <c r="H143" s="67">
        <f t="shared" si="28"/>
        <v>15000</v>
      </c>
      <c r="I143" s="67">
        <f t="shared" si="28"/>
        <v>0</v>
      </c>
      <c r="J143" s="67">
        <f t="shared" si="28"/>
        <v>0</v>
      </c>
      <c r="K143" s="67">
        <f aca="true" t="shared" si="29" ref="K143:R143">SUM(K140:K142)</f>
        <v>0</v>
      </c>
      <c r="L143" s="67">
        <f t="shared" si="29"/>
        <v>0</v>
      </c>
      <c r="M143" s="67">
        <f t="shared" si="29"/>
        <v>0</v>
      </c>
      <c r="N143" s="67">
        <f t="shared" si="29"/>
        <v>0</v>
      </c>
      <c r="O143" s="67">
        <f>SUM(O140:O142)</f>
        <v>0</v>
      </c>
      <c r="P143" s="67">
        <f t="shared" si="29"/>
        <v>0</v>
      </c>
      <c r="Q143" s="67">
        <f>SUM(Q140:Q142)</f>
        <v>0</v>
      </c>
      <c r="R143" s="67">
        <f t="shared" si="29"/>
        <v>0</v>
      </c>
      <c r="S143" s="67">
        <f>SUM(S140:S142)</f>
        <v>124886</v>
      </c>
      <c r="T143" s="67"/>
      <c r="U143" s="67">
        <f>SUM(U140:U142)</f>
        <v>0</v>
      </c>
      <c r="V143" s="67"/>
      <c r="W143" s="67">
        <f>SUM(W140:W142)</f>
        <v>124886</v>
      </c>
      <c r="X143" s="67">
        <f>SUM(X140:X142)</f>
        <v>0</v>
      </c>
      <c r="Y143" s="67">
        <f>SUM(Y140:Y142)</f>
        <v>0</v>
      </c>
    </row>
    <row r="144" spans="1:25" s="200" customFormat="1" ht="260.25" customHeight="1">
      <c r="A144" s="291" t="s">
        <v>52</v>
      </c>
      <c r="B144" s="201" t="s">
        <v>159</v>
      </c>
      <c r="C144" s="199"/>
      <c r="D144" s="199"/>
      <c r="E144" s="199"/>
      <c r="F144" s="199"/>
      <c r="G144" s="199"/>
      <c r="H144" s="199"/>
      <c r="I144" s="199">
        <v>-1000000</v>
      </c>
      <c r="J144" s="199"/>
      <c r="K144" s="199"/>
      <c r="L144" s="199"/>
      <c r="M144" s="199"/>
      <c r="N144" s="199"/>
      <c r="O144" s="199"/>
      <c r="P144" s="199"/>
      <c r="Q144" s="199"/>
      <c r="R144" s="199"/>
      <c r="S144" s="199">
        <f>I144</f>
        <v>-1000000</v>
      </c>
      <c r="T144" s="202" t="s">
        <v>160</v>
      </c>
      <c r="U144" s="199"/>
      <c r="V144" s="199"/>
      <c r="W144" s="199">
        <f>S145</f>
        <v>-1000000</v>
      </c>
      <c r="X144" s="199"/>
      <c r="Y144" s="199"/>
    </row>
    <row r="145" spans="1:25" ht="63" customHeight="1">
      <c r="A145" s="1"/>
      <c r="B145" s="76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>
        <f>S144</f>
        <v>-1000000</v>
      </c>
      <c r="T145" s="67"/>
      <c r="U145" s="67">
        <f>U144</f>
        <v>0</v>
      </c>
      <c r="V145" s="67">
        <f>V144</f>
        <v>0</v>
      </c>
      <c r="W145" s="67">
        <f>W144</f>
        <v>-1000000</v>
      </c>
      <c r="X145" s="67"/>
      <c r="Y145" s="67"/>
    </row>
    <row r="146" spans="1:25" ht="77.25" customHeight="1">
      <c r="A146" s="2" t="s">
        <v>8</v>
      </c>
      <c r="B146" s="75"/>
      <c r="C146" s="93">
        <f aca="true" t="shared" si="30" ref="C146:R146">C139+C133+C127+C115+C143+C136</f>
        <v>434966.24</v>
      </c>
      <c r="D146" s="93">
        <f t="shared" si="30"/>
        <v>150000</v>
      </c>
      <c r="E146" s="93">
        <f t="shared" si="30"/>
        <v>10173588.2</v>
      </c>
      <c r="F146" s="93"/>
      <c r="G146" s="93">
        <f t="shared" si="30"/>
        <v>0</v>
      </c>
      <c r="H146" s="93">
        <f t="shared" si="30"/>
        <v>1015000</v>
      </c>
      <c r="I146" s="93">
        <f t="shared" si="30"/>
        <v>0</v>
      </c>
      <c r="J146" s="93">
        <f t="shared" si="30"/>
        <v>1517474.6</v>
      </c>
      <c r="K146" s="93">
        <f t="shared" si="30"/>
        <v>0</v>
      </c>
      <c r="L146" s="93">
        <f t="shared" si="30"/>
        <v>0</v>
      </c>
      <c r="M146" s="93">
        <f t="shared" si="30"/>
        <v>0</v>
      </c>
      <c r="N146" s="93">
        <f t="shared" si="30"/>
        <v>0</v>
      </c>
      <c r="O146" s="93">
        <f>O139+O133+O127+O115+O143+O136</f>
        <v>0</v>
      </c>
      <c r="P146" s="93">
        <f t="shared" si="30"/>
        <v>0</v>
      </c>
      <c r="Q146" s="93">
        <f t="shared" si="30"/>
        <v>0</v>
      </c>
      <c r="R146" s="93">
        <f t="shared" si="30"/>
        <v>0</v>
      </c>
      <c r="S146" s="93">
        <f>S115+S127+S133+S136+S139+S143+S145</f>
        <v>12291029.04</v>
      </c>
      <c r="T146" s="93"/>
      <c r="U146" s="93">
        <f>U139+U133+U127+U115+U143+U136</f>
        <v>11660854.84</v>
      </c>
      <c r="V146" s="93">
        <f>V139+V133+V127+V115+V143+V136</f>
        <v>0</v>
      </c>
      <c r="W146" s="93">
        <f>W139+W133+W127+W115+W143+W136+W145</f>
        <v>394886</v>
      </c>
      <c r="X146" s="93">
        <f>X139+X133+X127+X115+X143+X136</f>
        <v>235288.2</v>
      </c>
      <c r="Y146" s="150">
        <f>Y139+Y133+Y127+Y115+Y143+Y136</f>
        <v>0</v>
      </c>
    </row>
    <row r="147" spans="1:25" s="22" customFormat="1" ht="61.5">
      <c r="A147" s="111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263" t="s">
        <v>29</v>
      </c>
      <c r="N147" s="263"/>
      <c r="O147" s="263"/>
      <c r="P147" s="263"/>
      <c r="Q147" s="263"/>
      <c r="R147" s="263"/>
      <c r="S147" s="101">
        <f>S146+S84</f>
        <v>12348416.04</v>
      </c>
      <c r="T147" s="101"/>
      <c r="U147" s="151">
        <f>U84+U146</f>
        <v>12113127.84</v>
      </c>
      <c r="V147" s="151">
        <f>V84+V146</f>
        <v>0</v>
      </c>
      <c r="W147" s="151">
        <f>W84+W146</f>
        <v>0</v>
      </c>
      <c r="X147" s="151">
        <f>X84+X146</f>
        <v>235288.2</v>
      </c>
      <c r="Y147" s="151">
        <f>Y84+Y146</f>
        <v>0</v>
      </c>
    </row>
    <row r="148" spans="1:25" s="22" customFormat="1" ht="61.5" hidden="1">
      <c r="A148" s="269" t="s">
        <v>107</v>
      </c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102"/>
      <c r="U148" s="7"/>
      <c r="V148" s="7"/>
      <c r="W148" s="7"/>
      <c r="X148" s="7"/>
      <c r="Y148" s="7"/>
    </row>
    <row r="149" spans="1:25" s="22" customFormat="1" ht="61.5" hidden="1">
      <c r="A149" s="270" t="s">
        <v>7</v>
      </c>
      <c r="B149" s="249" t="s">
        <v>9</v>
      </c>
      <c r="C149" s="231" t="s">
        <v>10</v>
      </c>
      <c r="D149" s="231"/>
      <c r="E149" s="231" t="s">
        <v>11</v>
      </c>
      <c r="F149" s="31"/>
      <c r="G149" s="268" t="s">
        <v>16</v>
      </c>
      <c r="H149" s="268"/>
      <c r="I149" s="268"/>
      <c r="J149" s="268"/>
      <c r="K149" s="268"/>
      <c r="L149" s="268"/>
      <c r="M149" s="36"/>
      <c r="N149" s="36"/>
      <c r="O149" s="36"/>
      <c r="P149" s="36"/>
      <c r="Q149" s="36"/>
      <c r="R149" s="36"/>
      <c r="S149" s="36"/>
      <c r="T149" s="102"/>
      <c r="U149" s="7"/>
      <c r="V149" s="7"/>
      <c r="W149" s="7"/>
      <c r="X149" s="7"/>
      <c r="Y149" s="7"/>
    </row>
    <row r="150" spans="1:25" s="22" customFormat="1" ht="61.5" hidden="1">
      <c r="A150" s="270"/>
      <c r="B150" s="249"/>
      <c r="C150" s="31">
        <v>4112</v>
      </c>
      <c r="D150" s="31">
        <v>4122</v>
      </c>
      <c r="E150" s="231"/>
      <c r="F150" s="31"/>
      <c r="G150" s="268"/>
      <c r="H150" s="268"/>
      <c r="I150" s="268"/>
      <c r="J150" s="268"/>
      <c r="K150" s="268"/>
      <c r="L150" s="268"/>
      <c r="M150" s="36"/>
      <c r="N150" s="36"/>
      <c r="O150" s="36"/>
      <c r="P150" s="36"/>
      <c r="Q150" s="36"/>
      <c r="R150" s="36"/>
      <c r="S150" s="36"/>
      <c r="T150" s="102"/>
      <c r="U150" s="7"/>
      <c r="V150" s="7"/>
      <c r="W150" s="7"/>
      <c r="X150" s="7"/>
      <c r="Y150" s="7"/>
    </row>
    <row r="151" spans="1:25" s="22" customFormat="1" ht="285.75" customHeight="1" hidden="1">
      <c r="A151" s="272"/>
      <c r="B151" s="157"/>
      <c r="C151" s="126"/>
      <c r="D151" s="126"/>
      <c r="E151" s="132">
        <f>SUM(B151:D151)</f>
        <v>0</v>
      </c>
      <c r="F151" s="132"/>
      <c r="G151" s="217"/>
      <c r="H151" s="217"/>
      <c r="I151" s="217"/>
      <c r="J151" s="217"/>
      <c r="K151" s="217"/>
      <c r="L151" s="217"/>
      <c r="M151" s="36"/>
      <c r="N151" s="36"/>
      <c r="O151" s="36"/>
      <c r="P151" s="36"/>
      <c r="Q151" s="36"/>
      <c r="R151" s="36"/>
      <c r="S151" s="36"/>
      <c r="T151" s="102"/>
      <c r="U151" s="7"/>
      <c r="V151" s="7"/>
      <c r="W151" s="7"/>
      <c r="X151" s="7"/>
      <c r="Y151" s="7"/>
    </row>
    <row r="152" spans="1:25" s="22" customFormat="1" ht="288.75" customHeight="1" hidden="1">
      <c r="A152" s="272"/>
      <c r="B152" s="157"/>
      <c r="C152" s="126"/>
      <c r="D152" s="126"/>
      <c r="E152" s="132">
        <f>SUM(B152:D152)</f>
        <v>0</v>
      </c>
      <c r="F152" s="132"/>
      <c r="G152" s="217"/>
      <c r="H152" s="217"/>
      <c r="I152" s="217"/>
      <c r="J152" s="217"/>
      <c r="K152" s="217"/>
      <c r="L152" s="217"/>
      <c r="M152" s="36"/>
      <c r="N152" s="36"/>
      <c r="O152" s="36"/>
      <c r="P152" s="36"/>
      <c r="Q152" s="36"/>
      <c r="R152" s="36"/>
      <c r="S152" s="36"/>
      <c r="T152" s="102"/>
      <c r="U152" s="7"/>
      <c r="V152" s="7"/>
      <c r="W152" s="7"/>
      <c r="X152" s="7"/>
      <c r="Y152" s="7"/>
    </row>
    <row r="153" spans="1:25" s="22" customFormat="1" ht="61.5" hidden="1">
      <c r="A153" s="1" t="s">
        <v>14</v>
      </c>
      <c r="B153" s="76"/>
      <c r="C153" s="67">
        <f>SUM(C151:C152)</f>
        <v>0</v>
      </c>
      <c r="D153" s="67">
        <f>SUM(D151:D152)</f>
        <v>0</v>
      </c>
      <c r="E153" s="67">
        <f>SUM(E151:E152)</f>
        <v>0</v>
      </c>
      <c r="F153" s="191"/>
      <c r="G153" s="265"/>
      <c r="H153" s="266"/>
      <c r="I153" s="266"/>
      <c r="J153" s="266"/>
      <c r="K153" s="266"/>
      <c r="L153" s="267"/>
      <c r="M153" s="36"/>
      <c r="N153" s="36"/>
      <c r="O153" s="36"/>
      <c r="P153" s="36"/>
      <c r="Q153" s="36"/>
      <c r="R153" s="36"/>
      <c r="S153" s="36"/>
      <c r="T153" s="102"/>
      <c r="U153" s="7"/>
      <c r="V153" s="7"/>
      <c r="W153" s="7"/>
      <c r="X153" s="7"/>
      <c r="Y153" s="7"/>
    </row>
    <row r="154" spans="1:25" s="22" customFormat="1" ht="139.5" customHeight="1" hidden="1">
      <c r="A154" s="111"/>
      <c r="B154" s="79"/>
      <c r="M154" s="36"/>
      <c r="N154" s="36"/>
      <c r="O154" s="36"/>
      <c r="P154" s="36"/>
      <c r="Q154" s="36"/>
      <c r="R154" s="36"/>
      <c r="S154" s="35"/>
      <c r="T154" s="102"/>
      <c r="U154" s="7"/>
      <c r="V154" s="7"/>
      <c r="W154" s="7"/>
      <c r="X154" s="7"/>
      <c r="Y154" s="7"/>
    </row>
    <row r="155" spans="1:25" s="22" customFormat="1" ht="45.75" customHeight="1" hidden="1">
      <c r="A155" s="111"/>
      <c r="B155" s="79"/>
      <c r="S155" s="20"/>
      <c r="T155" s="103"/>
      <c r="U155" s="22" t="s">
        <v>42</v>
      </c>
      <c r="W155" s="20"/>
      <c r="X155" s="20"/>
      <c r="Y155" s="20"/>
    </row>
    <row r="156" spans="1:33" ht="75.75" customHeight="1" hidden="1" thickBot="1">
      <c r="A156" s="216" t="s">
        <v>64</v>
      </c>
      <c r="B156" s="216"/>
      <c r="C156" s="216"/>
      <c r="D156" s="216"/>
      <c r="E156" s="216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38"/>
      <c r="X156" s="21"/>
      <c r="Y156" s="21"/>
      <c r="Z156" s="17"/>
      <c r="AA156" s="17"/>
      <c r="AB156" s="17"/>
      <c r="AC156" s="17"/>
      <c r="AD156" s="17"/>
      <c r="AE156" s="17"/>
      <c r="AF156" s="17"/>
      <c r="AG156" s="17"/>
    </row>
    <row r="157" spans="1:19" ht="61.5" hidden="1">
      <c r="A157" s="39" t="s">
        <v>0</v>
      </c>
      <c r="B157" s="230" t="s">
        <v>17</v>
      </c>
      <c r="C157" s="230"/>
      <c r="D157" s="40"/>
      <c r="E157" s="40" t="s">
        <v>12</v>
      </c>
      <c r="F157" s="40"/>
      <c r="G157" s="40"/>
      <c r="H157" s="40" t="s">
        <v>13</v>
      </c>
      <c r="I157" s="40"/>
      <c r="J157" s="40"/>
      <c r="K157" s="40"/>
      <c r="L157" s="41" t="s">
        <v>14</v>
      </c>
      <c r="M157" s="42"/>
      <c r="N157" s="42"/>
      <c r="O157" s="42"/>
      <c r="Q157" s="43"/>
      <c r="R157" s="43"/>
      <c r="S157" s="44"/>
    </row>
    <row r="158" spans="1:19" ht="95.25" customHeight="1" hidden="1">
      <c r="A158" s="45">
        <v>301100</v>
      </c>
      <c r="B158" s="226" t="s">
        <v>33</v>
      </c>
      <c r="C158" s="226"/>
      <c r="D158" s="4"/>
      <c r="E158" s="4"/>
      <c r="F158" s="4"/>
      <c r="G158" s="5"/>
      <c r="H158" s="5"/>
      <c r="I158" s="4"/>
      <c r="J158" s="4"/>
      <c r="K158" s="4"/>
      <c r="L158" s="46">
        <f>E158+G158</f>
        <v>0</v>
      </c>
      <c r="M158" s="42"/>
      <c r="N158" s="42"/>
      <c r="O158" s="42"/>
      <c r="Q158" s="43"/>
      <c r="R158" s="43"/>
      <c r="S158" s="44"/>
    </row>
    <row r="159" spans="1:19" ht="88.5" customHeight="1" hidden="1">
      <c r="A159" s="45">
        <v>301200</v>
      </c>
      <c r="B159" s="226" t="s">
        <v>31</v>
      </c>
      <c r="C159" s="226"/>
      <c r="D159" s="4"/>
      <c r="E159" s="4"/>
      <c r="F159" s="4"/>
      <c r="G159" s="5"/>
      <c r="H159" s="5"/>
      <c r="I159" s="4"/>
      <c r="J159" s="4"/>
      <c r="K159" s="4"/>
      <c r="L159" s="46">
        <f>E159+G159</f>
        <v>0</v>
      </c>
      <c r="M159" s="42"/>
      <c r="N159" s="42"/>
      <c r="O159" s="42"/>
      <c r="Q159" s="43"/>
      <c r="R159" s="43"/>
      <c r="S159" s="44"/>
    </row>
    <row r="160" spans="1:19" ht="88.5" customHeight="1" hidden="1">
      <c r="A160" s="45">
        <v>401201</v>
      </c>
      <c r="B160" s="226" t="s">
        <v>34</v>
      </c>
      <c r="C160" s="226"/>
      <c r="D160" s="4"/>
      <c r="E160" s="4"/>
      <c r="F160" s="4"/>
      <c r="G160" s="5"/>
      <c r="H160" s="5"/>
      <c r="I160" s="4"/>
      <c r="J160" s="4"/>
      <c r="K160" s="4"/>
      <c r="L160" s="46">
        <f>E160+G160</f>
        <v>0</v>
      </c>
      <c r="M160" s="42"/>
      <c r="N160" s="42"/>
      <c r="O160" s="42"/>
      <c r="Q160" s="43"/>
      <c r="R160" s="43"/>
      <c r="S160" s="44"/>
    </row>
    <row r="161" spans="1:19" ht="88.5" customHeight="1" hidden="1">
      <c r="A161" s="45">
        <v>402201</v>
      </c>
      <c r="B161" s="226" t="s">
        <v>32</v>
      </c>
      <c r="C161" s="226"/>
      <c r="D161" s="4"/>
      <c r="E161" s="4"/>
      <c r="F161" s="4"/>
      <c r="G161" s="5"/>
      <c r="H161" s="5"/>
      <c r="I161" s="4"/>
      <c r="J161" s="4"/>
      <c r="K161" s="4"/>
      <c r="L161" s="46">
        <f>E161+G161</f>
        <v>0</v>
      </c>
      <c r="M161" s="42"/>
      <c r="N161" s="42"/>
      <c r="O161" s="42"/>
      <c r="Q161" s="43"/>
      <c r="R161" s="43"/>
      <c r="S161" s="44"/>
    </row>
    <row r="162" spans="1:23" ht="120.75" customHeight="1" hidden="1">
      <c r="A162" s="45">
        <v>205100</v>
      </c>
      <c r="B162" s="232" t="s">
        <v>40</v>
      </c>
      <c r="C162" s="233"/>
      <c r="D162" s="4"/>
      <c r="E162" s="4"/>
      <c r="F162" s="4"/>
      <c r="G162" s="5"/>
      <c r="H162" s="5"/>
      <c r="I162" s="4"/>
      <c r="J162" s="4"/>
      <c r="K162" s="4"/>
      <c r="L162" s="46">
        <f>E162+H162</f>
        <v>0</v>
      </c>
      <c r="M162" s="42"/>
      <c r="N162" s="42"/>
      <c r="O162" s="42"/>
      <c r="Q162" s="43"/>
      <c r="R162" s="43"/>
      <c r="S162" s="44"/>
      <c r="U162" s="48"/>
      <c r="V162" s="48"/>
      <c r="W162" s="48"/>
    </row>
    <row r="163" spans="1:22" ht="120.75" customHeight="1" hidden="1">
      <c r="A163" s="45">
        <v>205200</v>
      </c>
      <c r="B163" s="232" t="s">
        <v>41</v>
      </c>
      <c r="C163" s="233"/>
      <c r="D163" s="4"/>
      <c r="E163" s="4"/>
      <c r="F163" s="4"/>
      <c r="G163" s="5"/>
      <c r="H163" s="5"/>
      <c r="I163" s="4"/>
      <c r="J163" s="4"/>
      <c r="K163" s="4"/>
      <c r="L163" s="46">
        <f>E163+H163</f>
        <v>0</v>
      </c>
      <c r="M163" s="42"/>
      <c r="N163" s="42"/>
      <c r="O163" s="42"/>
      <c r="Q163" s="43"/>
      <c r="R163" s="43"/>
      <c r="S163" s="44"/>
      <c r="T163" s="104"/>
      <c r="U163" s="49"/>
      <c r="V163" s="49"/>
    </row>
    <row r="164" spans="1:23" ht="46.5" customHeight="1" hidden="1">
      <c r="A164" s="225">
        <v>208100</v>
      </c>
      <c r="B164" s="226" t="s">
        <v>24</v>
      </c>
      <c r="C164" s="226"/>
      <c r="D164" s="10" t="s">
        <v>37</v>
      </c>
      <c r="E164" s="5">
        <f>5284939.96+3571371.59+148297.8+64909.18+1248168.78+287345.71+166070.53+167512.9+424177.48+1533264.78</f>
        <v>12896058.71</v>
      </c>
      <c r="F164" s="5"/>
      <c r="G164" s="5"/>
      <c r="H164" s="5"/>
      <c r="I164" s="5"/>
      <c r="J164" s="5"/>
      <c r="K164" s="4"/>
      <c r="L164" s="46">
        <f aca="true" t="shared" si="31" ref="L164:L195">E164+H164</f>
        <v>12896058.71</v>
      </c>
      <c r="M164" s="42"/>
      <c r="N164" s="42"/>
      <c r="O164" s="42"/>
      <c r="Q164" s="43"/>
      <c r="R164" s="43"/>
      <c r="S164" s="44"/>
      <c r="T164" s="105"/>
      <c r="U164" s="48"/>
      <c r="V164" s="48"/>
      <c r="W164" s="48"/>
    </row>
    <row r="165" spans="1:22" ht="46.5" customHeight="1" hidden="1">
      <c r="A165" s="225"/>
      <c r="B165" s="226"/>
      <c r="C165" s="226"/>
      <c r="D165" s="10" t="s">
        <v>44</v>
      </c>
      <c r="E165" s="5">
        <f>1356691.9+3728596.3</f>
        <v>5085288.199999999</v>
      </c>
      <c r="F165" s="5"/>
      <c r="G165" s="5"/>
      <c r="H165" s="5"/>
      <c r="I165" s="5"/>
      <c r="J165" s="5"/>
      <c r="K165" s="4"/>
      <c r="L165" s="46">
        <f t="shared" si="31"/>
        <v>5085288.199999999</v>
      </c>
      <c r="M165" s="42"/>
      <c r="N165" s="42"/>
      <c r="O165" s="42"/>
      <c r="Q165" s="43"/>
      <c r="R165" s="43"/>
      <c r="S165" s="44"/>
      <c r="T165" s="105"/>
      <c r="U165" s="48"/>
      <c r="V165" s="48"/>
    </row>
    <row r="166" spans="1:23" ht="46.5" customHeight="1" hidden="1">
      <c r="A166" s="225"/>
      <c r="B166" s="226"/>
      <c r="C166" s="226"/>
      <c r="D166" s="10" t="s">
        <v>25</v>
      </c>
      <c r="E166" s="5"/>
      <c r="F166" s="5"/>
      <c r="G166" s="5"/>
      <c r="H166" s="5">
        <f>241194.97+57613.45+24287.24+42013.09+265.23+13648.72+253.27+4401.47+8227.02</f>
        <v>391904.45999999996</v>
      </c>
      <c r="I166" s="5"/>
      <c r="J166" s="5"/>
      <c r="K166" s="4"/>
      <c r="L166" s="46">
        <f t="shared" si="31"/>
        <v>391904.45999999996</v>
      </c>
      <c r="M166" s="42"/>
      <c r="N166" s="42"/>
      <c r="O166" s="42"/>
      <c r="Q166" s="43"/>
      <c r="R166" s="43"/>
      <c r="S166" s="44"/>
      <c r="T166" s="106"/>
      <c r="U166" s="51"/>
      <c r="V166" s="51"/>
      <c r="W166" s="51"/>
    </row>
    <row r="167" spans="1:23" ht="46.5" customHeight="1" hidden="1">
      <c r="A167" s="225"/>
      <c r="B167" s="226"/>
      <c r="C167" s="226"/>
      <c r="D167" s="10" t="s">
        <v>26</v>
      </c>
      <c r="E167" s="5"/>
      <c r="F167" s="5"/>
      <c r="G167" s="5"/>
      <c r="H167" s="5">
        <v>273234.02</v>
      </c>
      <c r="I167" s="5"/>
      <c r="J167" s="5"/>
      <c r="K167" s="4"/>
      <c r="L167" s="46">
        <f t="shared" si="31"/>
        <v>273234.02</v>
      </c>
      <c r="M167" s="42"/>
      <c r="N167" s="42"/>
      <c r="O167" s="42"/>
      <c r="Q167" s="43"/>
      <c r="R167" s="43"/>
      <c r="S167" s="44"/>
      <c r="T167" s="107"/>
      <c r="U167" s="52"/>
      <c r="V167" s="52"/>
      <c r="W167" s="52"/>
    </row>
    <row r="168" spans="1:22" ht="46.5" customHeight="1" hidden="1">
      <c r="A168" s="225"/>
      <c r="B168" s="226"/>
      <c r="C168" s="226"/>
      <c r="D168" s="10" t="s">
        <v>27</v>
      </c>
      <c r="E168" s="5"/>
      <c r="F168" s="5"/>
      <c r="G168" s="5"/>
      <c r="H168" s="5">
        <f>295.54+35209.5+18044.05+1353.43+6057.45+6507.12+319.61+1393.59+4742.45+2573.88</f>
        <v>76496.62</v>
      </c>
      <c r="I168" s="5"/>
      <c r="J168" s="5"/>
      <c r="K168" s="4"/>
      <c r="L168" s="46">
        <f t="shared" si="31"/>
        <v>76496.62</v>
      </c>
      <c r="M168" s="42"/>
      <c r="N168" s="42"/>
      <c r="O168" s="42"/>
      <c r="Q168" s="43"/>
      <c r="R168" s="43"/>
      <c r="S168" s="44"/>
      <c r="T168" s="105"/>
      <c r="U168" s="53"/>
      <c r="V168" s="53"/>
    </row>
    <row r="169" spans="1:22" ht="46.5" customHeight="1" hidden="1">
      <c r="A169" s="225"/>
      <c r="B169" s="226"/>
      <c r="C169" s="226"/>
      <c r="D169" s="10" t="s">
        <v>38</v>
      </c>
      <c r="E169" s="5"/>
      <c r="F169" s="5"/>
      <c r="G169" s="5"/>
      <c r="H169" s="5">
        <f>18993.78+8715.87+742.89+12652.44+25577.13+458.3+1371.31+6086.99+126.05+119.1</f>
        <v>74843.86000000002</v>
      </c>
      <c r="I169" s="5"/>
      <c r="J169" s="5"/>
      <c r="K169" s="4"/>
      <c r="L169" s="46">
        <f t="shared" si="31"/>
        <v>74843.86000000002</v>
      </c>
      <c r="M169" s="42"/>
      <c r="N169" s="42"/>
      <c r="O169" s="42"/>
      <c r="Q169" s="43"/>
      <c r="R169" s="43"/>
      <c r="S169" s="44"/>
      <c r="T169" s="105"/>
      <c r="U169" s="53"/>
      <c r="V169" s="53"/>
    </row>
    <row r="170" spans="1:22" ht="46.5" customHeight="1" hidden="1">
      <c r="A170" s="225"/>
      <c r="B170" s="226"/>
      <c r="C170" s="226"/>
      <c r="D170" s="10" t="s">
        <v>39</v>
      </c>
      <c r="E170" s="5"/>
      <c r="F170" s="5"/>
      <c r="G170" s="5"/>
      <c r="H170" s="5">
        <f>4477.88+2235+826.8</f>
        <v>7539.68</v>
      </c>
      <c r="I170" s="5"/>
      <c r="J170" s="5"/>
      <c r="K170" s="4"/>
      <c r="L170" s="46">
        <f t="shared" si="31"/>
        <v>7539.68</v>
      </c>
      <c r="M170" s="42"/>
      <c r="N170" s="42"/>
      <c r="O170" s="42"/>
      <c r="Q170" s="43"/>
      <c r="R170" s="43"/>
      <c r="S170" s="44"/>
      <c r="T170" s="105"/>
      <c r="U170" s="53"/>
      <c r="V170" s="53"/>
    </row>
    <row r="171" spans="1:22" ht="46.5" customHeight="1" hidden="1">
      <c r="A171" s="225">
        <v>208200</v>
      </c>
      <c r="B171" s="226" t="s">
        <v>18</v>
      </c>
      <c r="C171" s="226"/>
      <c r="D171" s="10" t="s">
        <v>37</v>
      </c>
      <c r="E171" s="5">
        <f>5284939.96+3571371.59+148297.8+64909.18+1248168.78+287345.71+166070.53+167512.9+424177.48+1533264.78-X147</f>
        <v>12660770.510000002</v>
      </c>
      <c r="F171" s="5"/>
      <c r="G171" s="54"/>
      <c r="H171" s="54"/>
      <c r="I171" s="54"/>
      <c r="J171" s="54"/>
      <c r="K171" s="55"/>
      <c r="L171" s="46">
        <f t="shared" si="31"/>
        <v>12660770.510000002</v>
      </c>
      <c r="M171" s="56"/>
      <c r="N171" s="56"/>
      <c r="O171" s="56"/>
      <c r="Q171" s="47"/>
      <c r="R171" s="47"/>
      <c r="S171" s="21"/>
      <c r="T171" s="82"/>
      <c r="U171" s="53"/>
      <c r="V171" s="53"/>
    </row>
    <row r="172" spans="1:20" ht="46.5" customHeight="1" hidden="1">
      <c r="A172" s="225"/>
      <c r="B172" s="226"/>
      <c r="C172" s="226"/>
      <c r="D172" s="10" t="s">
        <v>44</v>
      </c>
      <c r="E172" s="54">
        <f>E165-1350000-Y147</f>
        <v>3735288.1999999993</v>
      </c>
      <c r="F172" s="54"/>
      <c r="G172" s="5"/>
      <c r="H172" s="5"/>
      <c r="I172" s="54"/>
      <c r="J172" s="5"/>
      <c r="K172" s="55"/>
      <c r="L172" s="46">
        <f t="shared" si="31"/>
        <v>3735288.1999999993</v>
      </c>
      <c r="M172" s="56"/>
      <c r="N172" s="56"/>
      <c r="O172" s="56"/>
      <c r="Q172" s="47"/>
      <c r="R172" s="47"/>
      <c r="S172" s="44"/>
      <c r="T172" s="105"/>
    </row>
    <row r="173" spans="1:20" ht="46.5" customHeight="1" hidden="1">
      <c r="A173" s="225"/>
      <c r="B173" s="226"/>
      <c r="C173" s="226"/>
      <c r="D173" s="10" t="s">
        <v>25</v>
      </c>
      <c r="E173" s="5"/>
      <c r="F173" s="5"/>
      <c r="G173" s="5"/>
      <c r="H173" s="5">
        <f>241194.97+57613.45+24287.24+42013.09+265.23+13648.72+253.27+4401.47+8227.02</f>
        <v>391904.45999999996</v>
      </c>
      <c r="I173" s="54"/>
      <c r="J173" s="5"/>
      <c r="K173" s="55"/>
      <c r="L173" s="46">
        <f t="shared" si="31"/>
        <v>391904.45999999996</v>
      </c>
      <c r="M173" s="56"/>
      <c r="N173" s="56"/>
      <c r="O173" s="56"/>
      <c r="Q173" s="47"/>
      <c r="R173" s="47"/>
      <c r="S173" s="44"/>
      <c r="T173" s="105"/>
    </row>
    <row r="174" spans="1:20" ht="46.5" customHeight="1" hidden="1">
      <c r="A174" s="225"/>
      <c r="B174" s="226"/>
      <c r="C174" s="226"/>
      <c r="D174" s="10" t="s">
        <v>26</v>
      </c>
      <c r="E174" s="5"/>
      <c r="F174" s="5"/>
      <c r="G174" s="5"/>
      <c r="H174" s="5">
        <v>273234.02</v>
      </c>
      <c r="I174" s="54"/>
      <c r="J174" s="5"/>
      <c r="K174" s="55"/>
      <c r="L174" s="46">
        <f t="shared" si="31"/>
        <v>273234.02</v>
      </c>
      <c r="M174" s="56"/>
      <c r="N174" s="56"/>
      <c r="O174" s="56"/>
      <c r="Q174" s="47"/>
      <c r="R174" s="47"/>
      <c r="S174" s="44"/>
      <c r="T174" s="105"/>
    </row>
    <row r="175" spans="1:20" ht="46.5" customHeight="1" hidden="1">
      <c r="A175" s="225"/>
      <c r="B175" s="226"/>
      <c r="C175" s="226"/>
      <c r="D175" s="10" t="s">
        <v>27</v>
      </c>
      <c r="E175" s="5"/>
      <c r="F175" s="5"/>
      <c r="G175" s="5"/>
      <c r="H175" s="5">
        <f>295.54+35209.5+18044.05+1353.43+6057.45+6507.12+319.61+1393.59+4742.45+2573.88</f>
        <v>76496.62</v>
      </c>
      <c r="I175" s="54"/>
      <c r="J175" s="5"/>
      <c r="K175" s="55"/>
      <c r="L175" s="46">
        <f t="shared" si="31"/>
        <v>76496.62</v>
      </c>
      <c r="M175" s="56"/>
      <c r="N175" s="56"/>
      <c r="O175" s="56"/>
      <c r="Q175" s="47"/>
      <c r="R175" s="47"/>
      <c r="S175" s="44"/>
      <c r="T175" s="105"/>
    </row>
    <row r="176" spans="1:20" ht="46.5" customHeight="1" hidden="1">
      <c r="A176" s="225"/>
      <c r="B176" s="226"/>
      <c r="C176" s="226"/>
      <c r="D176" s="10" t="s">
        <v>38</v>
      </c>
      <c r="E176" s="5"/>
      <c r="F176" s="5"/>
      <c r="G176" s="5"/>
      <c r="H176" s="5">
        <f>18993.78+8715.87+742.89+12652.44+25577.13+458.3+1371.31+6086.99+126.05+119.1</f>
        <v>74843.86000000002</v>
      </c>
      <c r="I176" s="54"/>
      <c r="J176" s="5"/>
      <c r="K176" s="55"/>
      <c r="L176" s="46">
        <f t="shared" si="31"/>
        <v>74843.86000000002</v>
      </c>
      <c r="M176" s="56"/>
      <c r="N176" s="56"/>
      <c r="O176" s="56"/>
      <c r="Q176" s="47"/>
      <c r="R176" s="47"/>
      <c r="S176" s="44"/>
      <c r="T176" s="105"/>
    </row>
    <row r="177" spans="1:20" ht="46.5" customHeight="1" hidden="1">
      <c r="A177" s="225"/>
      <c r="B177" s="226"/>
      <c r="C177" s="226"/>
      <c r="D177" s="10" t="s">
        <v>39</v>
      </c>
      <c r="E177" s="5"/>
      <c r="F177" s="5"/>
      <c r="G177" s="5"/>
      <c r="H177" s="5">
        <f>4477.88+2235+826.8</f>
        <v>7539.68</v>
      </c>
      <c r="I177" s="54"/>
      <c r="J177" s="5"/>
      <c r="K177" s="55"/>
      <c r="L177" s="46">
        <f t="shared" si="31"/>
        <v>7539.68</v>
      </c>
      <c r="M177" s="56"/>
      <c r="N177" s="56"/>
      <c r="O177" s="56"/>
      <c r="Q177" s="47"/>
      <c r="R177" s="47"/>
      <c r="S177" s="44"/>
      <c r="T177" s="105"/>
    </row>
    <row r="178" spans="1:20" ht="46.5" customHeight="1" hidden="1">
      <c r="A178" s="225">
        <v>602100</v>
      </c>
      <c r="B178" s="226" t="s">
        <v>28</v>
      </c>
      <c r="C178" s="226"/>
      <c r="D178" s="10" t="s">
        <v>37</v>
      </c>
      <c r="E178" s="5">
        <f>5284939.96+3571371.59+148297.8+64909.18+1248168.78+287345.71+166070.53+167512.9+424177.48+1533264.78</f>
        <v>12896058.71</v>
      </c>
      <c r="F178" s="5"/>
      <c r="G178" s="5"/>
      <c r="H178" s="5"/>
      <c r="I178" s="5"/>
      <c r="J178" s="5"/>
      <c r="K178" s="55"/>
      <c r="L178" s="46">
        <f t="shared" si="31"/>
        <v>12896058.71</v>
      </c>
      <c r="M178" s="56"/>
      <c r="N178" s="56"/>
      <c r="O178" s="56"/>
      <c r="Q178" s="47"/>
      <c r="R178" s="47"/>
      <c r="S178" s="44"/>
      <c r="T178" s="82"/>
    </row>
    <row r="179" spans="1:20" ht="46.5" customHeight="1" hidden="1">
      <c r="A179" s="225"/>
      <c r="B179" s="226"/>
      <c r="C179" s="226"/>
      <c r="D179" s="10" t="s">
        <v>44</v>
      </c>
      <c r="E179" s="5">
        <f>1356691.9+3728596.3</f>
        <v>5085288.199999999</v>
      </c>
      <c r="F179" s="5"/>
      <c r="G179" s="5"/>
      <c r="H179" s="5"/>
      <c r="I179" s="5"/>
      <c r="J179" s="5"/>
      <c r="K179" s="55"/>
      <c r="L179" s="46">
        <f t="shared" si="31"/>
        <v>5085288.199999999</v>
      </c>
      <c r="M179" s="56"/>
      <c r="N179" s="56"/>
      <c r="O179" s="56"/>
      <c r="Q179" s="47"/>
      <c r="R179" s="47"/>
      <c r="S179" s="44"/>
      <c r="T179" s="82"/>
    </row>
    <row r="180" spans="1:20" ht="46.5" customHeight="1" hidden="1">
      <c r="A180" s="225"/>
      <c r="B180" s="226"/>
      <c r="C180" s="226"/>
      <c r="D180" s="10" t="s">
        <v>25</v>
      </c>
      <c r="E180" s="5"/>
      <c r="F180" s="5"/>
      <c r="G180" s="5"/>
      <c r="H180" s="5">
        <f>241194.97+57613.45+24287.24+42013.09+265.23+13648.72+253.27+4401.47+8227.02</f>
        <v>391904.45999999996</v>
      </c>
      <c r="I180" s="5"/>
      <c r="J180" s="5"/>
      <c r="K180" s="55"/>
      <c r="L180" s="46">
        <f t="shared" si="31"/>
        <v>391904.45999999996</v>
      </c>
      <c r="M180" s="56"/>
      <c r="N180" s="56"/>
      <c r="O180" s="56"/>
      <c r="Q180" s="47"/>
      <c r="R180" s="47"/>
      <c r="S180" s="44"/>
      <c r="T180" s="82"/>
    </row>
    <row r="181" spans="1:20" ht="46.5" customHeight="1" hidden="1">
      <c r="A181" s="225"/>
      <c r="B181" s="226"/>
      <c r="C181" s="226"/>
      <c r="D181" s="10" t="s">
        <v>26</v>
      </c>
      <c r="E181" s="5"/>
      <c r="F181" s="5"/>
      <c r="G181" s="5"/>
      <c r="H181" s="5">
        <v>273234.02</v>
      </c>
      <c r="I181" s="5"/>
      <c r="J181" s="5"/>
      <c r="K181" s="55"/>
      <c r="L181" s="46">
        <f t="shared" si="31"/>
        <v>273234.02</v>
      </c>
      <c r="M181" s="56"/>
      <c r="N181" s="56"/>
      <c r="O181" s="56"/>
      <c r="Q181" s="47"/>
      <c r="R181" s="47"/>
      <c r="S181" s="44"/>
      <c r="T181" s="82"/>
    </row>
    <row r="182" spans="1:20" ht="46.5" customHeight="1" hidden="1">
      <c r="A182" s="225"/>
      <c r="B182" s="226"/>
      <c r="C182" s="226"/>
      <c r="D182" s="10" t="s">
        <v>27</v>
      </c>
      <c r="E182" s="5"/>
      <c r="F182" s="5"/>
      <c r="G182" s="5"/>
      <c r="H182" s="5">
        <f>295.54+35209.5+18044.05+1353.43+6057.45+6507.12+319.61+1393.59+4742.45+2573.88</f>
        <v>76496.62</v>
      </c>
      <c r="I182" s="5"/>
      <c r="J182" s="5"/>
      <c r="K182" s="55"/>
      <c r="L182" s="46">
        <f t="shared" si="31"/>
        <v>76496.62</v>
      </c>
      <c r="M182" s="56"/>
      <c r="N182" s="56"/>
      <c r="O182" s="56"/>
      <c r="Q182" s="47"/>
      <c r="R182" s="47"/>
      <c r="S182" s="44"/>
      <c r="T182" s="82"/>
    </row>
    <row r="183" spans="1:20" ht="46.5" customHeight="1" hidden="1">
      <c r="A183" s="225"/>
      <c r="B183" s="226"/>
      <c r="C183" s="226"/>
      <c r="D183" s="10" t="s">
        <v>38</v>
      </c>
      <c r="E183" s="5"/>
      <c r="F183" s="5"/>
      <c r="G183" s="5"/>
      <c r="H183" s="5">
        <f>18993.78+8715.87+742.89+12652.44+25577.13+458.3+1371.31+6086.99+126.05+119.1</f>
        <v>74843.86000000002</v>
      </c>
      <c r="I183" s="5"/>
      <c r="J183" s="5"/>
      <c r="K183" s="55"/>
      <c r="L183" s="46">
        <f t="shared" si="31"/>
        <v>74843.86000000002</v>
      </c>
      <c r="M183" s="56"/>
      <c r="N183" s="56"/>
      <c r="O183" s="56"/>
      <c r="Q183" s="47"/>
      <c r="R183" s="47"/>
      <c r="S183" s="44"/>
      <c r="T183" s="82"/>
    </row>
    <row r="184" spans="1:20" ht="46.5" customHeight="1" hidden="1">
      <c r="A184" s="225"/>
      <c r="B184" s="226"/>
      <c r="C184" s="226"/>
      <c r="D184" s="10" t="s">
        <v>39</v>
      </c>
      <c r="E184" s="5"/>
      <c r="F184" s="5"/>
      <c r="G184" s="5"/>
      <c r="H184" s="5">
        <f>4477.88+2235+826.8</f>
        <v>7539.68</v>
      </c>
      <c r="I184" s="5"/>
      <c r="J184" s="5"/>
      <c r="K184" s="55"/>
      <c r="L184" s="46">
        <f t="shared" si="31"/>
        <v>7539.68</v>
      </c>
      <c r="M184" s="56"/>
      <c r="N184" s="56"/>
      <c r="O184" s="56"/>
      <c r="Q184" s="47"/>
      <c r="R184" s="47"/>
      <c r="S184" s="44"/>
      <c r="T184" s="82"/>
    </row>
    <row r="185" spans="1:20" ht="46.5" customHeight="1" hidden="1">
      <c r="A185" s="225">
        <v>602200</v>
      </c>
      <c r="B185" s="226" t="s">
        <v>22</v>
      </c>
      <c r="C185" s="226"/>
      <c r="D185" s="10" t="s">
        <v>37</v>
      </c>
      <c r="E185" s="54">
        <f>E171</f>
        <v>12660770.510000002</v>
      </c>
      <c r="F185" s="54"/>
      <c r="G185" s="54"/>
      <c r="H185" s="54"/>
      <c r="I185" s="54"/>
      <c r="J185" s="54"/>
      <c r="K185" s="55"/>
      <c r="L185" s="46">
        <f t="shared" si="31"/>
        <v>12660770.510000002</v>
      </c>
      <c r="M185" s="56"/>
      <c r="N185" s="56"/>
      <c r="O185" s="56"/>
      <c r="Q185" s="47"/>
      <c r="R185" s="47"/>
      <c r="S185" s="25"/>
      <c r="T185" s="82"/>
    </row>
    <row r="186" spans="1:22" ht="46.5" customHeight="1" hidden="1">
      <c r="A186" s="225"/>
      <c r="B186" s="226"/>
      <c r="C186" s="226"/>
      <c r="D186" s="10" t="s">
        <v>44</v>
      </c>
      <c r="E186" s="54">
        <f>E172</f>
        <v>3735288.1999999993</v>
      </c>
      <c r="F186" s="54"/>
      <c r="G186" s="5"/>
      <c r="H186" s="5"/>
      <c r="I186" s="54"/>
      <c r="J186" s="5"/>
      <c r="K186" s="55"/>
      <c r="L186" s="46">
        <f t="shared" si="31"/>
        <v>3735288.1999999993</v>
      </c>
      <c r="M186" s="56"/>
      <c r="N186" s="56"/>
      <c r="O186" s="56"/>
      <c r="Q186" s="47"/>
      <c r="R186" s="47"/>
      <c r="S186" s="25"/>
      <c r="T186" s="82"/>
      <c r="U186" s="50"/>
      <c r="V186" s="50"/>
    </row>
    <row r="187" spans="1:22" ht="46.5" customHeight="1" hidden="1">
      <c r="A187" s="225"/>
      <c r="B187" s="226"/>
      <c r="C187" s="226"/>
      <c r="D187" s="10" t="s">
        <v>25</v>
      </c>
      <c r="E187" s="5"/>
      <c r="F187" s="5"/>
      <c r="G187" s="5"/>
      <c r="H187" s="5">
        <f>241194.97+57613.45+24287.24+42013.09+265.23+13648.72+253.27+4401.47+8227.02</f>
        <v>391904.45999999996</v>
      </c>
      <c r="I187" s="54"/>
      <c r="J187" s="5"/>
      <c r="K187" s="55"/>
      <c r="L187" s="46">
        <f t="shared" si="31"/>
        <v>391904.45999999996</v>
      </c>
      <c r="M187" s="56"/>
      <c r="N187" s="56"/>
      <c r="O187" s="56"/>
      <c r="Q187" s="47"/>
      <c r="R187" s="47"/>
      <c r="S187" s="25"/>
      <c r="T187" s="82"/>
      <c r="U187" s="50"/>
      <c r="V187" s="50"/>
    </row>
    <row r="188" spans="1:22" ht="46.5" customHeight="1" hidden="1">
      <c r="A188" s="225"/>
      <c r="B188" s="226"/>
      <c r="C188" s="226"/>
      <c r="D188" s="10" t="s">
        <v>26</v>
      </c>
      <c r="E188" s="5"/>
      <c r="F188" s="5"/>
      <c r="G188" s="5"/>
      <c r="H188" s="5">
        <v>273234.02</v>
      </c>
      <c r="I188" s="54"/>
      <c r="J188" s="5"/>
      <c r="K188" s="55"/>
      <c r="L188" s="46">
        <f t="shared" si="31"/>
        <v>273234.02</v>
      </c>
      <c r="M188" s="56"/>
      <c r="N188" s="56"/>
      <c r="O188" s="56"/>
      <c r="Q188" s="47"/>
      <c r="R188" s="47"/>
      <c r="S188" s="25"/>
      <c r="T188" s="82"/>
      <c r="U188" s="50"/>
      <c r="V188" s="50"/>
    </row>
    <row r="189" spans="1:22" ht="46.5" customHeight="1" hidden="1">
      <c r="A189" s="225"/>
      <c r="B189" s="226"/>
      <c r="C189" s="226"/>
      <c r="D189" s="10" t="s">
        <v>27</v>
      </c>
      <c r="E189" s="5"/>
      <c r="F189" s="5"/>
      <c r="G189" s="5"/>
      <c r="H189" s="5">
        <f>295.54+35209.5+18044.05+1353.43+6057.45+6507.12+319.61+1393.59+4742.45+2573.88</f>
        <v>76496.62</v>
      </c>
      <c r="I189" s="54"/>
      <c r="J189" s="5"/>
      <c r="K189" s="55"/>
      <c r="L189" s="46">
        <f t="shared" si="31"/>
        <v>76496.62</v>
      </c>
      <c r="M189" s="56"/>
      <c r="N189" s="56"/>
      <c r="O189" s="56"/>
      <c r="Q189" s="47"/>
      <c r="R189" s="47"/>
      <c r="S189" s="25"/>
      <c r="T189" s="82"/>
      <c r="U189" s="50"/>
      <c r="V189" s="50"/>
    </row>
    <row r="190" spans="1:22" ht="46.5" customHeight="1" hidden="1">
      <c r="A190" s="225"/>
      <c r="B190" s="226"/>
      <c r="C190" s="226"/>
      <c r="D190" s="10" t="s">
        <v>38</v>
      </c>
      <c r="E190" s="5"/>
      <c r="F190" s="5"/>
      <c r="G190" s="5"/>
      <c r="H190" s="5">
        <f>18993.78+8715.87+742.89+12652.44+25577.13+458.3+1371.31+6086.99+126.05+119.1</f>
        <v>74843.86000000002</v>
      </c>
      <c r="I190" s="54"/>
      <c r="J190" s="5"/>
      <c r="K190" s="55"/>
      <c r="L190" s="46">
        <f t="shared" si="31"/>
        <v>74843.86000000002</v>
      </c>
      <c r="M190" s="56"/>
      <c r="N190" s="56"/>
      <c r="O190" s="56"/>
      <c r="Q190" s="47"/>
      <c r="R190" s="47"/>
      <c r="S190" s="25"/>
      <c r="T190" s="82"/>
      <c r="U190" s="50"/>
      <c r="V190" s="50"/>
    </row>
    <row r="191" spans="1:22" ht="46.5" customHeight="1" hidden="1">
      <c r="A191" s="225"/>
      <c r="B191" s="226"/>
      <c r="C191" s="226"/>
      <c r="D191" s="10" t="s">
        <v>39</v>
      </c>
      <c r="E191" s="5"/>
      <c r="F191" s="5"/>
      <c r="G191" s="5"/>
      <c r="H191" s="5">
        <f>4477.88+2235+826.8</f>
        <v>7539.68</v>
      </c>
      <c r="I191" s="54"/>
      <c r="J191" s="5"/>
      <c r="K191" s="55"/>
      <c r="L191" s="46">
        <f t="shared" si="31"/>
        <v>7539.68</v>
      </c>
      <c r="M191" s="56"/>
      <c r="N191" s="56"/>
      <c r="O191" s="56"/>
      <c r="Q191" s="47"/>
      <c r="R191" s="47"/>
      <c r="S191" s="25"/>
      <c r="T191" s="82"/>
      <c r="U191" s="50"/>
      <c r="V191" s="50"/>
    </row>
    <row r="192" spans="1:20" ht="46.5" customHeight="1" hidden="1">
      <c r="A192" s="225">
        <v>208400</v>
      </c>
      <c r="B192" s="226" t="s">
        <v>20</v>
      </c>
      <c r="C192" s="226"/>
      <c r="D192" s="10" t="s">
        <v>12</v>
      </c>
      <c r="E192" s="54"/>
      <c r="F192" s="54"/>
      <c r="G192" s="54"/>
      <c r="H192" s="54"/>
      <c r="I192" s="54"/>
      <c r="J192" s="54"/>
      <c r="K192" s="55"/>
      <c r="L192" s="46">
        <f t="shared" si="31"/>
        <v>0</v>
      </c>
      <c r="M192" s="56"/>
      <c r="N192" s="56"/>
      <c r="O192" s="56"/>
      <c r="Q192" s="47"/>
      <c r="R192" s="47"/>
      <c r="S192" s="25"/>
      <c r="T192" s="82"/>
    </row>
    <row r="193" spans="1:20" ht="46.5" customHeight="1" hidden="1">
      <c r="A193" s="225"/>
      <c r="B193" s="226"/>
      <c r="C193" s="226"/>
      <c r="D193" s="10" t="s">
        <v>19</v>
      </c>
      <c r="E193" s="6"/>
      <c r="F193" s="6"/>
      <c r="G193" s="6"/>
      <c r="H193" s="6"/>
      <c r="I193" s="6"/>
      <c r="J193" s="6"/>
      <c r="K193" s="55"/>
      <c r="L193" s="46">
        <f t="shared" si="31"/>
        <v>0</v>
      </c>
      <c r="M193" s="56"/>
      <c r="N193" s="56"/>
      <c r="O193" s="56"/>
      <c r="Q193" s="47"/>
      <c r="R193" s="47"/>
      <c r="S193" s="25"/>
      <c r="T193" s="82"/>
    </row>
    <row r="194" spans="1:20" ht="46.5" customHeight="1" hidden="1">
      <c r="A194" s="225">
        <v>602400</v>
      </c>
      <c r="B194" s="226" t="s">
        <v>20</v>
      </c>
      <c r="C194" s="226"/>
      <c r="D194" s="10" t="s">
        <v>12</v>
      </c>
      <c r="E194" s="54"/>
      <c r="F194" s="54"/>
      <c r="G194" s="54"/>
      <c r="H194" s="54"/>
      <c r="I194" s="6"/>
      <c r="J194" s="6"/>
      <c r="K194" s="55"/>
      <c r="L194" s="46">
        <f t="shared" si="31"/>
        <v>0</v>
      </c>
      <c r="M194" s="56"/>
      <c r="N194" s="56"/>
      <c r="O194" s="56"/>
      <c r="Q194" s="47"/>
      <c r="R194" s="47"/>
      <c r="S194" s="25"/>
      <c r="T194" s="82"/>
    </row>
    <row r="195" spans="1:20" ht="46.5" customHeight="1" hidden="1" thickBot="1">
      <c r="A195" s="304"/>
      <c r="B195" s="271"/>
      <c r="C195" s="271"/>
      <c r="D195" s="57" t="s">
        <v>19</v>
      </c>
      <c r="E195" s="58"/>
      <c r="F195" s="58"/>
      <c r="G195" s="58"/>
      <c r="H195" s="58"/>
      <c r="I195" s="58"/>
      <c r="J195" s="58"/>
      <c r="K195" s="59"/>
      <c r="L195" s="60">
        <f t="shared" si="31"/>
        <v>0</v>
      </c>
      <c r="M195" s="56"/>
      <c r="N195" s="56"/>
      <c r="O195" s="56"/>
      <c r="Q195" s="47"/>
      <c r="R195" s="47"/>
      <c r="S195" s="25"/>
      <c r="T195" s="82"/>
    </row>
    <row r="196" spans="1:20" s="22" customFormat="1" ht="46.5" customHeight="1" hidden="1">
      <c r="A196" s="112"/>
      <c r="B196" s="8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61"/>
      <c r="N196" s="61"/>
      <c r="O196" s="61"/>
      <c r="S196" s="37"/>
      <c r="T196" s="79"/>
    </row>
    <row r="197" spans="1:15" ht="61.5">
      <c r="A197" s="113"/>
      <c r="B197" s="81"/>
      <c r="C197" s="8"/>
      <c r="D197" s="62"/>
      <c r="E197" s="62"/>
      <c r="F197" s="62"/>
      <c r="G197" s="62"/>
      <c r="H197" s="30"/>
      <c r="I197" s="30"/>
      <c r="J197" s="30"/>
      <c r="K197" s="30"/>
      <c r="L197" s="30"/>
      <c r="M197" s="30"/>
      <c r="N197" s="30"/>
      <c r="O197" s="30"/>
    </row>
    <row r="198" ht="61.5">
      <c r="U198" s="213">
        <f>U147-S18</f>
        <v>0</v>
      </c>
    </row>
    <row r="199" spans="1:16" ht="61.5">
      <c r="A199" s="264" t="s">
        <v>35</v>
      </c>
      <c r="B199" s="264"/>
      <c r="C199" s="264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9" t="s">
        <v>36</v>
      </c>
    </row>
  </sheetData>
  <sheetProtection/>
  <mergeCells count="99">
    <mergeCell ref="A60:A65"/>
    <mergeCell ref="A56:A57"/>
    <mergeCell ref="B15:P15"/>
    <mergeCell ref="A27:S27"/>
    <mergeCell ref="B26:R26"/>
    <mergeCell ref="B16:R16"/>
    <mergeCell ref="B10:R10"/>
    <mergeCell ref="B18:R18"/>
    <mergeCell ref="B12:R12"/>
    <mergeCell ref="B22:R22"/>
    <mergeCell ref="B185:C191"/>
    <mergeCell ref="A151:A152"/>
    <mergeCell ref="T118:T119"/>
    <mergeCell ref="B25:R25"/>
    <mergeCell ref="B91:B92"/>
    <mergeCell ref="B14:P14"/>
    <mergeCell ref="A20:S20"/>
    <mergeCell ref="B24:P24"/>
    <mergeCell ref="A128:A131"/>
    <mergeCell ref="M147:R147"/>
    <mergeCell ref="A199:C199"/>
    <mergeCell ref="G153:L153"/>
    <mergeCell ref="G149:L150"/>
    <mergeCell ref="A178:A184"/>
    <mergeCell ref="A148:S148"/>
    <mergeCell ref="E149:E150"/>
    <mergeCell ref="A149:A150"/>
    <mergeCell ref="B194:C195"/>
    <mergeCell ref="A194:A195"/>
    <mergeCell ref="S87:S88"/>
    <mergeCell ref="A70:A74"/>
    <mergeCell ref="A140:A142"/>
    <mergeCell ref="C28:R28"/>
    <mergeCell ref="A81:A82"/>
    <mergeCell ref="A137:A138"/>
    <mergeCell ref="B87:B88"/>
    <mergeCell ref="A41:A54"/>
    <mergeCell ref="A112:A114"/>
    <mergeCell ref="B96:B103"/>
    <mergeCell ref="A3:W3"/>
    <mergeCell ref="X28:X29"/>
    <mergeCell ref="A30:A39"/>
    <mergeCell ref="A28:A29"/>
    <mergeCell ref="B17:R17"/>
    <mergeCell ref="B11:R11"/>
    <mergeCell ref="B9:R9"/>
    <mergeCell ref="B23:R23"/>
    <mergeCell ref="B28:B29"/>
    <mergeCell ref="B13:P13"/>
    <mergeCell ref="Y87:Y88"/>
    <mergeCell ref="Y28:Y29"/>
    <mergeCell ref="T28:T29"/>
    <mergeCell ref="X87:X88"/>
    <mergeCell ref="B160:C160"/>
    <mergeCell ref="W28:W29"/>
    <mergeCell ref="S28:S29"/>
    <mergeCell ref="U28:U29"/>
    <mergeCell ref="B149:B150"/>
    <mergeCell ref="C87:R87"/>
    <mergeCell ref="A5:S5"/>
    <mergeCell ref="A6:S6"/>
    <mergeCell ref="B163:C163"/>
    <mergeCell ref="A4:W4"/>
    <mergeCell ref="B178:C184"/>
    <mergeCell ref="A76:A79"/>
    <mergeCell ref="B171:C177"/>
    <mergeCell ref="A87:A88"/>
    <mergeCell ref="A134:A135"/>
    <mergeCell ref="A86:S86"/>
    <mergeCell ref="V28:V29"/>
    <mergeCell ref="B162:C162"/>
    <mergeCell ref="A185:A191"/>
    <mergeCell ref="A1:W1"/>
    <mergeCell ref="A2:W2"/>
    <mergeCell ref="A67:A68"/>
    <mergeCell ref="B7:R7"/>
    <mergeCell ref="B8:R8"/>
    <mergeCell ref="B21:R21"/>
    <mergeCell ref="A164:A170"/>
    <mergeCell ref="A192:A193"/>
    <mergeCell ref="B192:C193"/>
    <mergeCell ref="B164:C170"/>
    <mergeCell ref="A171:A177"/>
    <mergeCell ref="B124:B126"/>
    <mergeCell ref="B157:C157"/>
    <mergeCell ref="B161:C161"/>
    <mergeCell ref="B158:C158"/>
    <mergeCell ref="B159:C159"/>
    <mergeCell ref="C149:D149"/>
    <mergeCell ref="AB88:AB93"/>
    <mergeCell ref="A156:R156"/>
    <mergeCell ref="A89:A111"/>
    <mergeCell ref="G151:L151"/>
    <mergeCell ref="G152:L152"/>
    <mergeCell ref="T87:T88"/>
    <mergeCell ref="V87:V88"/>
    <mergeCell ref="W87:W88"/>
    <mergeCell ref="A116:A126"/>
    <mergeCell ref="U87:U88"/>
  </mergeCells>
  <printOptions horizontalCentered="1"/>
  <pageMargins left="0" right="0" top="0.5905511811023623" bottom="0.3937007874015748" header="0" footer="0"/>
  <pageSetup fitToHeight="3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Work2</cp:lastModifiedBy>
  <cp:lastPrinted>2021-09-15T11:33:02Z</cp:lastPrinted>
  <dcterms:created xsi:type="dcterms:W3CDTF">2015-01-06T09:59:11Z</dcterms:created>
  <dcterms:modified xsi:type="dcterms:W3CDTF">2021-09-15T11:35:52Z</dcterms:modified>
  <cp:category/>
  <cp:version/>
  <cp:contentType/>
  <cp:contentStatus/>
</cp:coreProperties>
</file>